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05" windowWidth="15240" windowHeight="8670" tabRatio="824" activeTab="3"/>
  </bookViews>
  <sheets>
    <sheet name="Hướng dẫn" sheetId="13" r:id="rId1"/>
    <sheet name="TÊN HỌC PHẦN 15TCCN" sheetId="12" r:id="rId2"/>
    <sheet name="DANH SÁCH LỚP" sheetId="11" r:id="rId3"/>
    <sheet name="LT TCCN" sheetId="14" r:id="rId4"/>
    <sheet name="TH TCCN" sheetId="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'DANH SÁCH LỚP'!$A$1:$F$152</definedName>
    <definedName name="_xlnm._FilterDatabase" localSheetId="3" hidden="1">'LT TCCN'!$A$8:$P$11</definedName>
    <definedName name="_xlnm._FilterDatabase" localSheetId="4" hidden="1">'TH TCCN'!$A$8:$P$11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3">'LT TCCN'!$A$1:$R$120</definedName>
    <definedName name="_xlnm.Print_Area" localSheetId="4">'TH TCCN'!$A$1:$R$129</definedName>
    <definedName name="_xlnm.Print_Area">#REF!</definedName>
    <definedName name="Print_Area_MI">[10]ESTI.!$A$1:$U$52</definedName>
    <definedName name="_xlnm.Print_Titles" localSheetId="3">'LT TCCN'!$8:$11</definedName>
    <definedName name="_xlnm.Print_Titles" localSheetId="4">'TH TCCN'!$8:$11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3" hidden="1">'LT TCCN'!$F$12:$K$12</definedName>
    <definedName name="solver_adj" localSheetId="4" hidden="1">'TH TCCN'!$F$12:$K$12</definedName>
    <definedName name="solver_cvg" localSheetId="3" hidden="1">0.0001</definedName>
    <definedName name="solver_cvg" localSheetId="4" hidden="1">0.0001</definedName>
    <definedName name="solver_drv" localSheetId="3" hidden="1">1</definedName>
    <definedName name="solver_drv" localSheetId="4" hidden="1">1</definedName>
    <definedName name="solver_est" localSheetId="3" hidden="1">1</definedName>
    <definedName name="solver_est" localSheetId="4" hidden="1">1</definedName>
    <definedName name="solver_itr" localSheetId="3" hidden="1">100</definedName>
    <definedName name="solver_itr" localSheetId="4" hidden="1">100</definedName>
    <definedName name="solver_lhs1" localSheetId="3" hidden="1">'LT TCCN'!$B$12</definedName>
    <definedName name="solver_lhs1" localSheetId="4" hidden="1">'TH TCCN'!$B$12</definedName>
    <definedName name="solver_lin" localSheetId="3" hidden="1">2</definedName>
    <definedName name="solver_lin" localSheetId="4" hidden="1">2</definedName>
    <definedName name="solver_neg" localSheetId="3" hidden="1">2</definedName>
    <definedName name="solver_neg" localSheetId="4" hidden="1">2</definedName>
    <definedName name="solver_num" localSheetId="3" hidden="1">1</definedName>
    <definedName name="solver_num" localSheetId="4" hidden="1">1</definedName>
    <definedName name="solver_nwt" localSheetId="3" hidden="1">1</definedName>
    <definedName name="solver_nwt" localSheetId="4" hidden="1">1</definedName>
    <definedName name="solver_opt" localSheetId="3" hidden="1">'LT TCCN'!#REF!</definedName>
    <definedName name="solver_opt" localSheetId="4" hidden="1">'TH TCCN'!#REF!</definedName>
    <definedName name="solver_pre" localSheetId="3" hidden="1">0.000001</definedName>
    <definedName name="solver_pre" localSheetId="4" hidden="1">0.000001</definedName>
    <definedName name="solver_rel1" localSheetId="3" hidden="1">2</definedName>
    <definedName name="solver_rel1" localSheetId="4" hidden="1">2</definedName>
    <definedName name="solver_rhs1" localSheetId="3" hidden="1">#REF!</definedName>
    <definedName name="solver_rhs1" localSheetId="4" hidden="1">#REF!</definedName>
    <definedName name="solver_scl" localSheetId="3" hidden="1">2</definedName>
    <definedName name="solver_scl" localSheetId="4" hidden="1">2</definedName>
    <definedName name="solver_sho" localSheetId="3" hidden="1">2</definedName>
    <definedName name="solver_sho" localSheetId="4" hidden="1">2</definedName>
    <definedName name="solver_tim" localSheetId="3" hidden="1">100</definedName>
    <definedName name="solver_tim" localSheetId="4" hidden="1">100</definedName>
    <definedName name="solver_tol" localSheetId="3" hidden="1">0.05</definedName>
    <definedName name="solver_tol" localSheetId="4" hidden="1">0.05</definedName>
    <definedName name="solver_typ" localSheetId="3" hidden="1">1</definedName>
    <definedName name="solver_typ" localSheetId="4" hidden="1">1</definedName>
    <definedName name="solver_val" localSheetId="3" hidden="1">0</definedName>
    <definedName name="solver_val" localSheetId="4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D39" i="12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N13" i="2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2"/>
  <c r="L14"/>
  <c r="P14"/>
  <c r="Q14"/>
  <c r="R14"/>
  <c r="L15"/>
  <c r="P15"/>
  <c r="Q15"/>
  <c r="R15"/>
  <c r="L16"/>
  <c r="P16"/>
  <c r="Q16"/>
  <c r="R16"/>
  <c r="L17"/>
  <c r="P17"/>
  <c r="Q17"/>
  <c r="R17"/>
  <c r="L18"/>
  <c r="P18"/>
  <c r="Q18"/>
  <c r="R18"/>
  <c r="L19"/>
  <c r="P19"/>
  <c r="Q19"/>
  <c r="R19"/>
  <c r="L20"/>
  <c r="P20"/>
  <c r="Q20"/>
  <c r="R20"/>
  <c r="L21"/>
  <c r="P21"/>
  <c r="Q21"/>
  <c r="R21"/>
  <c r="L22"/>
  <c r="P22"/>
  <c r="Q22"/>
  <c r="R22"/>
  <c r="L23"/>
  <c r="P23"/>
  <c r="Q23"/>
  <c r="R23"/>
  <c r="L24"/>
  <c r="P24"/>
  <c r="Q24"/>
  <c r="R24"/>
  <c r="L25"/>
  <c r="P25"/>
  <c r="Q25"/>
  <c r="R25"/>
  <c r="L26"/>
  <c r="P26"/>
  <c r="Q26"/>
  <c r="R26"/>
  <c r="L27"/>
  <c r="P27"/>
  <c r="Q27"/>
  <c r="R27"/>
  <c r="L28"/>
  <c r="P28"/>
  <c r="Q28"/>
  <c r="R28"/>
  <c r="L29"/>
  <c r="P29"/>
  <c r="Q29"/>
  <c r="R29"/>
  <c r="L30"/>
  <c r="P30"/>
  <c r="Q30"/>
  <c r="R30"/>
  <c r="L31"/>
  <c r="P31"/>
  <c r="Q31"/>
  <c r="R31"/>
  <c r="L32"/>
  <c r="P32"/>
  <c r="Q32"/>
  <c r="R32"/>
  <c r="L33"/>
  <c r="P33"/>
  <c r="Q33"/>
  <c r="R33"/>
  <c r="L34"/>
  <c r="P34"/>
  <c r="Q34"/>
  <c r="R34"/>
  <c r="L35"/>
  <c r="P35"/>
  <c r="Q35"/>
  <c r="R35"/>
  <c r="L36"/>
  <c r="P36"/>
  <c r="Q36"/>
  <c r="R36"/>
  <c r="L37"/>
  <c r="P37"/>
  <c r="Q37"/>
  <c r="R37"/>
  <c r="L38"/>
  <c r="P38"/>
  <c r="Q38"/>
  <c r="R38"/>
  <c r="L39"/>
  <c r="P39"/>
  <c r="Q39"/>
  <c r="R39"/>
  <c r="L40"/>
  <c r="P40"/>
  <c r="Q40"/>
  <c r="R40"/>
  <c r="L41"/>
  <c r="P41"/>
  <c r="Q41"/>
  <c r="R41"/>
  <c r="L42"/>
  <c r="P42"/>
  <c r="Q42"/>
  <c r="R42"/>
  <c r="L43"/>
  <c r="P43"/>
  <c r="Q43"/>
  <c r="R43"/>
  <c r="L44"/>
  <c r="P44"/>
  <c r="Q44"/>
  <c r="R44"/>
  <c r="L45"/>
  <c r="P45"/>
  <c r="Q45"/>
  <c r="R45"/>
  <c r="L46"/>
  <c r="P46"/>
  <c r="Q46"/>
  <c r="R46"/>
  <c r="L47"/>
  <c r="P47"/>
  <c r="Q47"/>
  <c r="R47"/>
  <c r="L48"/>
  <c r="P48"/>
  <c r="Q48"/>
  <c r="R48"/>
  <c r="L49"/>
  <c r="P49"/>
  <c r="Q49"/>
  <c r="R49"/>
  <c r="L50"/>
  <c r="P50"/>
  <c r="Q50"/>
  <c r="R50"/>
  <c r="L51"/>
  <c r="P51"/>
  <c r="Q51"/>
  <c r="R51"/>
  <c r="L52"/>
  <c r="P52"/>
  <c r="Q52"/>
  <c r="R52"/>
  <c r="L53"/>
  <c r="P53"/>
  <c r="Q53"/>
  <c r="R53"/>
  <c r="L54"/>
  <c r="P54"/>
  <c r="Q54"/>
  <c r="R54"/>
  <c r="L55"/>
  <c r="P55"/>
  <c r="Q55"/>
  <c r="R55"/>
  <c r="L56"/>
  <c r="P56"/>
  <c r="Q56"/>
  <c r="R56"/>
  <c r="L57"/>
  <c r="P57"/>
  <c r="Q57"/>
  <c r="R57"/>
  <c r="L58"/>
  <c r="P58"/>
  <c r="Q58"/>
  <c r="R58"/>
  <c r="L59"/>
  <c r="P59"/>
  <c r="Q59"/>
  <c r="R59"/>
  <c r="L60"/>
  <c r="P60"/>
  <c r="Q60"/>
  <c r="R60"/>
  <c r="L61"/>
  <c r="P61"/>
  <c r="Q61"/>
  <c r="R61"/>
  <c r="L62"/>
  <c r="P62"/>
  <c r="Q62"/>
  <c r="R62"/>
  <c r="L63"/>
  <c r="P63"/>
  <c r="Q63"/>
  <c r="R63"/>
  <c r="L64"/>
  <c r="P64"/>
  <c r="Q64"/>
  <c r="R64"/>
  <c r="L65"/>
  <c r="P65"/>
  <c r="Q65"/>
  <c r="R65"/>
  <c r="L66"/>
  <c r="P66"/>
  <c r="Q66"/>
  <c r="R66"/>
  <c r="L67"/>
  <c r="P67"/>
  <c r="Q67"/>
  <c r="R67"/>
  <c r="L68"/>
  <c r="P68"/>
  <c r="Q68"/>
  <c r="R68"/>
  <c r="L69"/>
  <c r="P69"/>
  <c r="Q69"/>
  <c r="R69"/>
  <c r="L70"/>
  <c r="P70"/>
  <c r="Q70"/>
  <c r="R70"/>
  <c r="L71"/>
  <c r="P71"/>
  <c r="Q71"/>
  <c r="R71"/>
  <c r="L72"/>
  <c r="P72"/>
  <c r="Q72"/>
  <c r="R72"/>
  <c r="L73"/>
  <c r="P73"/>
  <c r="Q73"/>
  <c r="R73"/>
  <c r="L74"/>
  <c r="P74"/>
  <c r="Q74"/>
  <c r="R74"/>
  <c r="L75"/>
  <c r="P75"/>
  <c r="Q75"/>
  <c r="R75"/>
  <c r="L76"/>
  <c r="P76"/>
  <c r="Q76"/>
  <c r="R76"/>
  <c r="L77"/>
  <c r="P77"/>
  <c r="Q77"/>
  <c r="R77"/>
  <c r="L78"/>
  <c r="P78"/>
  <c r="Q78"/>
  <c r="R78"/>
  <c r="L79"/>
  <c r="P79"/>
  <c r="Q79"/>
  <c r="R79"/>
  <c r="L80"/>
  <c r="P80"/>
  <c r="Q80"/>
  <c r="R80"/>
  <c r="L81"/>
  <c r="P81"/>
  <c r="Q81"/>
  <c r="R81"/>
  <c r="L82"/>
  <c r="P82"/>
  <c r="Q82"/>
  <c r="R82"/>
  <c r="L83"/>
  <c r="P83"/>
  <c r="Q83"/>
  <c r="R83"/>
  <c r="L84"/>
  <c r="P84"/>
  <c r="Q84"/>
  <c r="R84"/>
  <c r="L85"/>
  <c r="P85"/>
  <c r="Q85"/>
  <c r="R85"/>
  <c r="L86"/>
  <c r="P86"/>
  <c r="Q86"/>
  <c r="R86"/>
  <c r="L87"/>
  <c r="P87"/>
  <c r="Q87"/>
  <c r="R87"/>
  <c r="L88"/>
  <c r="P88"/>
  <c r="Q88"/>
  <c r="R88"/>
  <c r="P89"/>
  <c r="Q89"/>
  <c r="R89"/>
  <c r="P90"/>
  <c r="Q90"/>
  <c r="R90"/>
  <c r="P91"/>
  <c r="Q91"/>
  <c r="R91"/>
  <c r="P92"/>
  <c r="Q92"/>
  <c r="R92"/>
  <c r="P93"/>
  <c r="Q93"/>
  <c r="R93"/>
  <c r="P94"/>
  <c r="Q94"/>
  <c r="R94"/>
  <c r="P95"/>
  <c r="Q95"/>
  <c r="R95"/>
  <c r="P96"/>
  <c r="Q96"/>
  <c r="R96"/>
  <c r="P97"/>
  <c r="Q97"/>
  <c r="R97"/>
  <c r="P98"/>
  <c r="Q98"/>
  <c r="R98"/>
  <c r="P99"/>
  <c r="Q99"/>
  <c r="R99"/>
  <c r="P100"/>
  <c r="Q100"/>
  <c r="R100"/>
  <c r="P101"/>
  <c r="Q101"/>
  <c r="R101"/>
  <c r="L89"/>
  <c r="L90"/>
  <c r="L91"/>
  <c r="L92"/>
  <c r="L93"/>
  <c r="L94"/>
  <c r="L95"/>
  <c r="L96"/>
  <c r="L97"/>
  <c r="L98"/>
  <c r="L99"/>
  <c r="L100"/>
  <c r="L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L14" i="14"/>
  <c r="N14" s="1"/>
  <c r="L15"/>
  <c r="N15" s="1"/>
  <c r="L16"/>
  <c r="N16" s="1"/>
  <c r="L17"/>
  <c r="N17" s="1"/>
  <c r="L18"/>
  <c r="N18" s="1"/>
  <c r="L19"/>
  <c r="N19" s="1"/>
  <c r="L20"/>
  <c r="N20" s="1"/>
  <c r="L21"/>
  <c r="N21" s="1"/>
  <c r="L22"/>
  <c r="N22" s="1"/>
  <c r="P22"/>
  <c r="Q22" s="1"/>
  <c r="L23"/>
  <c r="N23" s="1"/>
  <c r="P23"/>
  <c r="Q23" s="1"/>
  <c r="L24"/>
  <c r="N24" s="1"/>
  <c r="P24"/>
  <c r="Q24" s="1"/>
  <c r="L25"/>
  <c r="N25" s="1"/>
  <c r="P25"/>
  <c r="Q25" s="1"/>
  <c r="L26"/>
  <c r="N26" s="1"/>
  <c r="P26"/>
  <c r="Q26" s="1"/>
  <c r="L27"/>
  <c r="N27" s="1"/>
  <c r="P27"/>
  <c r="Q27" s="1"/>
  <c r="L28"/>
  <c r="N28" s="1"/>
  <c r="P28"/>
  <c r="Q28" s="1"/>
  <c r="L29"/>
  <c r="N29" s="1"/>
  <c r="P29"/>
  <c r="Q29" s="1"/>
  <c r="L30"/>
  <c r="N30" s="1"/>
  <c r="L31"/>
  <c r="N31" s="1"/>
  <c r="L32"/>
  <c r="N32" s="1"/>
  <c r="L33"/>
  <c r="N33" s="1"/>
  <c r="L34"/>
  <c r="N34" s="1"/>
  <c r="L35"/>
  <c r="N35" s="1"/>
  <c r="L36"/>
  <c r="N36" s="1"/>
  <c r="L37"/>
  <c r="N37" s="1"/>
  <c r="L38"/>
  <c r="N38" s="1"/>
  <c r="L39"/>
  <c r="N39" s="1"/>
  <c r="L40"/>
  <c r="N40" s="1"/>
  <c r="L41"/>
  <c r="N41" s="1"/>
  <c r="L42"/>
  <c r="N42" s="1"/>
  <c r="L43"/>
  <c r="N43" s="1"/>
  <c r="L44"/>
  <c r="N44" s="1"/>
  <c r="L45"/>
  <c r="N45" s="1"/>
  <c r="L46"/>
  <c r="N46" s="1"/>
  <c r="L47"/>
  <c r="N47" s="1"/>
  <c r="L48"/>
  <c r="N48"/>
  <c r="P48"/>
  <c r="Q48"/>
  <c r="R48"/>
  <c r="L49"/>
  <c r="N49"/>
  <c r="P49"/>
  <c r="Q49"/>
  <c r="R49"/>
  <c r="L50"/>
  <c r="N50"/>
  <c r="P50"/>
  <c r="Q50"/>
  <c r="R50"/>
  <c r="L51"/>
  <c r="N51"/>
  <c r="P51"/>
  <c r="Q51"/>
  <c r="R51"/>
  <c r="L52"/>
  <c r="N52"/>
  <c r="P52"/>
  <c r="Q52"/>
  <c r="R52"/>
  <c r="L53"/>
  <c r="N53"/>
  <c r="P53"/>
  <c r="Q53"/>
  <c r="R53"/>
  <c r="L54"/>
  <c r="N54"/>
  <c r="P54"/>
  <c r="Q54"/>
  <c r="R54"/>
  <c r="L55"/>
  <c r="N55"/>
  <c r="P55"/>
  <c r="Q55"/>
  <c r="R55"/>
  <c r="L56"/>
  <c r="N56"/>
  <c r="P56"/>
  <c r="Q56"/>
  <c r="R56"/>
  <c r="L57"/>
  <c r="N57"/>
  <c r="P57"/>
  <c r="Q57"/>
  <c r="R57"/>
  <c r="L58"/>
  <c r="N58"/>
  <c r="P58"/>
  <c r="Q58"/>
  <c r="R58"/>
  <c r="L59"/>
  <c r="N59"/>
  <c r="P59"/>
  <c r="Q59"/>
  <c r="R59"/>
  <c r="L60"/>
  <c r="N60"/>
  <c r="P60"/>
  <c r="Q60"/>
  <c r="R60"/>
  <c r="L61"/>
  <c r="N61"/>
  <c r="P61"/>
  <c r="Q61"/>
  <c r="R61"/>
  <c r="L62"/>
  <c r="N62"/>
  <c r="P62"/>
  <c r="Q62"/>
  <c r="R62"/>
  <c r="L63"/>
  <c r="N63"/>
  <c r="P63"/>
  <c r="Q63"/>
  <c r="R63"/>
  <c r="L64"/>
  <c r="N64"/>
  <c r="P64"/>
  <c r="Q64"/>
  <c r="R64"/>
  <c r="L65"/>
  <c r="N65"/>
  <c r="P65"/>
  <c r="Q65"/>
  <c r="R65"/>
  <c r="L66"/>
  <c r="N66"/>
  <c r="P66"/>
  <c r="Q66"/>
  <c r="R66"/>
  <c r="L67"/>
  <c r="N67"/>
  <c r="P67"/>
  <c r="Q67"/>
  <c r="R67"/>
  <c r="L68"/>
  <c r="N68"/>
  <c r="P68"/>
  <c r="Q68"/>
  <c r="R68"/>
  <c r="L69"/>
  <c r="N69"/>
  <c r="P69"/>
  <c r="Q69"/>
  <c r="R69"/>
  <c r="L70"/>
  <c r="N70"/>
  <c r="P70"/>
  <c r="Q70"/>
  <c r="R70"/>
  <c r="L71"/>
  <c r="N71"/>
  <c r="P71"/>
  <c r="Q71"/>
  <c r="R71"/>
  <c r="L72"/>
  <c r="N72"/>
  <c r="P72"/>
  <c r="Q72"/>
  <c r="R72"/>
  <c r="L73"/>
  <c r="N73"/>
  <c r="P73"/>
  <c r="Q73"/>
  <c r="R73"/>
  <c r="L74"/>
  <c r="N74"/>
  <c r="P74"/>
  <c r="Q74"/>
  <c r="R74"/>
  <c r="L75"/>
  <c r="N75"/>
  <c r="P75"/>
  <c r="Q75"/>
  <c r="R75"/>
  <c r="L76"/>
  <c r="N76"/>
  <c r="P76"/>
  <c r="Q76"/>
  <c r="R76"/>
  <c r="L77"/>
  <c r="N77"/>
  <c r="P77"/>
  <c r="Q77"/>
  <c r="R77"/>
  <c r="L78"/>
  <c r="N78"/>
  <c r="P78"/>
  <c r="Q78"/>
  <c r="R78"/>
  <c r="L79"/>
  <c r="N79"/>
  <c r="P79"/>
  <c r="Q79"/>
  <c r="R79"/>
  <c r="L80"/>
  <c r="N80"/>
  <c r="P80"/>
  <c r="Q80"/>
  <c r="R80"/>
  <c r="L81"/>
  <c r="N81"/>
  <c r="P81"/>
  <c r="Q81"/>
  <c r="R81"/>
  <c r="L82"/>
  <c r="N82"/>
  <c r="P82"/>
  <c r="Q82"/>
  <c r="R82"/>
  <c r="L83"/>
  <c r="N83"/>
  <c r="P83"/>
  <c r="Q83"/>
  <c r="R83"/>
  <c r="L84"/>
  <c r="N84"/>
  <c r="P84"/>
  <c r="Q84"/>
  <c r="R84"/>
  <c r="L85"/>
  <c r="N85"/>
  <c r="P85"/>
  <c r="Q85"/>
  <c r="R85"/>
  <c r="L86"/>
  <c r="N86"/>
  <c r="P86"/>
  <c r="Q86"/>
  <c r="R86"/>
  <c r="L87"/>
  <c r="N87"/>
  <c r="P87"/>
  <c r="Q87"/>
  <c r="R87"/>
  <c r="L88"/>
  <c r="N88"/>
  <c r="P88"/>
  <c r="Q88"/>
  <c r="R88"/>
  <c r="L89"/>
  <c r="N89"/>
  <c r="P89"/>
  <c r="Q89"/>
  <c r="R89"/>
  <c r="L90"/>
  <c r="N90"/>
  <c r="P90"/>
  <c r="Q90"/>
  <c r="R90"/>
  <c r="L91"/>
  <c r="N91"/>
  <c r="P91"/>
  <c r="Q91"/>
  <c r="R91"/>
  <c r="L92"/>
  <c r="N92"/>
  <c r="P92"/>
  <c r="Q92"/>
  <c r="R92"/>
  <c r="L93"/>
  <c r="N93"/>
  <c r="P93"/>
  <c r="Q93"/>
  <c r="R93"/>
  <c r="L94"/>
  <c r="N94"/>
  <c r="P94"/>
  <c r="Q94"/>
  <c r="R94"/>
  <c r="L95"/>
  <c r="N95"/>
  <c r="P95"/>
  <c r="Q95"/>
  <c r="R95"/>
  <c r="L96"/>
  <c r="N96"/>
  <c r="P96"/>
  <c r="Q96"/>
  <c r="R96"/>
  <c r="L97"/>
  <c r="N97"/>
  <c r="P97"/>
  <c r="Q97"/>
  <c r="R97"/>
  <c r="L98"/>
  <c r="N98"/>
  <c r="P98"/>
  <c r="Q98"/>
  <c r="R98"/>
  <c r="L99"/>
  <c r="N99"/>
  <c r="P99"/>
  <c r="Q99"/>
  <c r="R99"/>
  <c r="L100"/>
  <c r="N100"/>
  <c r="P100"/>
  <c r="Q100"/>
  <c r="R100"/>
  <c r="L101"/>
  <c r="N101"/>
  <c r="P101"/>
  <c r="Q101"/>
  <c r="R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3" i="22"/>
  <c r="F103" s="1"/>
  <c r="C13"/>
  <c r="D13" s="1"/>
  <c r="L13"/>
  <c r="P13"/>
  <c r="Q13"/>
  <c r="R13"/>
  <c r="A14"/>
  <c r="A5"/>
  <c r="L6"/>
  <c r="A12"/>
  <c r="C12"/>
  <c r="D12" s="1"/>
  <c r="L12"/>
  <c r="B103"/>
  <c r="B104"/>
  <c r="B105"/>
  <c r="B106"/>
  <c r="B107"/>
  <c r="B108"/>
  <c r="B109"/>
  <c r="B110"/>
  <c r="B111"/>
  <c r="L12" i="14"/>
  <c r="P12" s="1"/>
  <c r="L13"/>
  <c r="N13" s="1"/>
  <c r="A13"/>
  <c r="J1" i="11"/>
  <c r="L6" i="14"/>
  <c r="A5"/>
  <c r="A12"/>
  <c r="C12"/>
  <c r="D12" s="1"/>
  <c r="C13"/>
  <c r="D13" s="1"/>
  <c r="B103"/>
  <c r="B104"/>
  <c r="B105"/>
  <c r="B106"/>
  <c r="B107"/>
  <c r="B108"/>
  <c r="B109"/>
  <c r="B110"/>
  <c r="B111"/>
  <c r="P12" i="22"/>
  <c r="Q12"/>
  <c r="F111" s="1"/>
  <c r="R12"/>
  <c r="J108"/>
  <c r="H108"/>
  <c r="H109"/>
  <c r="H111"/>
  <c r="F106"/>
  <c r="H110"/>
  <c r="H105"/>
  <c r="F107"/>
  <c r="H106"/>
  <c r="H107"/>
  <c r="H104"/>
  <c r="J104"/>
  <c r="F109" l="1"/>
  <c r="F104"/>
  <c r="F108"/>
  <c r="F105"/>
  <c r="F110"/>
  <c r="F103" i="14"/>
  <c r="P39"/>
  <c r="Q39" s="1"/>
  <c r="P38"/>
  <c r="Q38" s="1"/>
  <c r="R29"/>
  <c r="R28"/>
  <c r="R27"/>
  <c r="R26"/>
  <c r="R25"/>
  <c r="R24"/>
  <c r="R23"/>
  <c r="R22"/>
  <c r="P45"/>
  <c r="P44"/>
  <c r="Q44" s="1"/>
  <c r="P43"/>
  <c r="Q43" s="1"/>
  <c r="P42"/>
  <c r="Q42" s="1"/>
  <c r="P41"/>
  <c r="Q41" s="1"/>
  <c r="P40"/>
  <c r="Q40" s="1"/>
  <c r="R43"/>
  <c r="R41"/>
  <c r="R39"/>
  <c r="R38"/>
  <c r="N12"/>
  <c r="P47"/>
  <c r="Q47" s="1"/>
  <c r="P46"/>
  <c r="Q46" s="1"/>
  <c r="P37"/>
  <c r="P36"/>
  <c r="Q36" s="1"/>
  <c r="P35"/>
  <c r="Q35" s="1"/>
  <c r="P34"/>
  <c r="Q34" s="1"/>
  <c r="P33"/>
  <c r="Q33" s="1"/>
  <c r="P32"/>
  <c r="Q32" s="1"/>
  <c r="P31"/>
  <c r="Q31" s="1"/>
  <c r="P30"/>
  <c r="Q30" s="1"/>
  <c r="P21"/>
  <c r="P20"/>
  <c r="Q20" s="1"/>
  <c r="P19"/>
  <c r="Q19" s="1"/>
  <c r="P18"/>
  <c r="Q18" s="1"/>
  <c r="P17"/>
  <c r="Q17" s="1"/>
  <c r="P16"/>
  <c r="Q16" s="1"/>
  <c r="P15"/>
  <c r="Q15" s="1"/>
  <c r="P14"/>
  <c r="Q14" s="1"/>
  <c r="Q12"/>
  <c r="R12"/>
  <c r="P13"/>
  <c r="R46"/>
  <c r="R34"/>
  <c r="R30"/>
  <c r="R17" l="1"/>
  <c r="R15"/>
  <c r="R19"/>
  <c r="R47"/>
  <c r="Q45"/>
  <c r="R45"/>
  <c r="J104"/>
  <c r="R40"/>
  <c r="R42"/>
  <c r="R44"/>
  <c r="R14"/>
  <c r="R16"/>
  <c r="R18"/>
  <c r="R20"/>
  <c r="R32"/>
  <c r="R36"/>
  <c r="Q21"/>
  <c r="R21"/>
  <c r="Q37"/>
  <c r="R37"/>
  <c r="R31"/>
  <c r="R33"/>
  <c r="R35"/>
  <c r="Q13"/>
  <c r="R13"/>
  <c r="J108"/>
  <c r="H111" l="1"/>
  <c r="F105"/>
  <c r="H109"/>
  <c r="H105"/>
  <c r="F109"/>
  <c r="F106"/>
  <c r="H110"/>
  <c r="H106"/>
  <c r="F107"/>
  <c r="F110"/>
  <c r="H107"/>
  <c r="F104"/>
  <c r="F111"/>
  <c r="F108"/>
  <c r="H108"/>
  <c r="H104"/>
</calcChain>
</file>

<file path=xl/sharedStrings.xml><?xml version="1.0" encoding="utf-8"?>
<sst xmlns="http://schemas.openxmlformats.org/spreadsheetml/2006/main" count="1081" uniqueCount="604">
  <si>
    <t>Xét
điều
kiện
dự thi</t>
  </si>
  <si>
    <t>Số
tiết
đã
vắng</t>
  </si>
  <si>
    <t xml:space="preserve">Thực  hành </t>
  </si>
  <si>
    <t xml:space="preserve">Lý  thuyết </t>
  </si>
  <si>
    <t>Số cột điểm 
KT TX tối thiểu</t>
  </si>
  <si>
    <t>Số cột điểm 
KT ĐK tối thiểu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</si>
  <si>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</si>
  <si>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</si>
  <si>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</si>
  <si>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</si>
  <si>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</si>
  <si>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</si>
  <si>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</si>
  <si>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</si>
  <si>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</si>
  <si>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</si>
  <si>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</si>
  <si>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</si>
  <si>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</si>
  <si>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</si>
  <si>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</si>
  <si>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</si>
  <si>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</si>
  <si>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</si>
  <si>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</si>
  <si>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</si>
  <si>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</si>
  <si>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</si>
  <si>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</si>
  <si>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</si>
  <si>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</si>
  <si>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</si>
  <si>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Hoàng</t>
  </si>
  <si>
    <t>Nam</t>
  </si>
  <si>
    <t>Nguyễn Ngọc</t>
  </si>
  <si>
    <t>Tân</t>
  </si>
  <si>
    <t>Trường</t>
  </si>
  <si>
    <t>Tuấn</t>
  </si>
  <si>
    <t>Trần Hoàng</t>
  </si>
  <si>
    <t>Trí</t>
  </si>
  <si>
    <t>Dũng</t>
  </si>
  <si>
    <t>Đạt</t>
  </si>
  <si>
    <t>Huy</t>
  </si>
  <si>
    <t>Phúc</t>
  </si>
  <si>
    <t>Nguyễn Hoàng</t>
  </si>
  <si>
    <t>Thắng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</si>
  <si>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</si>
  <si>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</si>
  <si>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</si>
  <si>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</si>
  <si>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</si>
  <si>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</si>
  <si>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</si>
  <si>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</si>
  <si>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</si>
  <si>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</si>
  <si>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</si>
  <si>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</si>
  <si>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</si>
  <si>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</si>
  <si>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</si>
  <si>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</si>
  <si>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</si>
  <si>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</si>
  <si>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</si>
  <si>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</si>
  <si>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</si>
  <si>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</si>
  <si>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</si>
  <si>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</si>
  <si>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SỐ ĐƠN VỊ HỌC TRÌNH</t>
  </si>
  <si>
    <t>Đánh
Giá
HP</t>
  </si>
  <si>
    <t>BẢNG ĐIỂM HỌC PHẦN THỰC HÀNH</t>
  </si>
  <si>
    <t>Số tiết vắng tính theo 1 ĐVHT = 15 tiết</t>
  </si>
  <si>
    <t>Số tiết vắng tính theo 1 ĐVHT = 30 tiết</t>
  </si>
  <si>
    <t>Anh</t>
  </si>
  <si>
    <t>Nguyễn Thanh</t>
  </si>
  <si>
    <t>Toàn</t>
  </si>
  <si>
    <t>Lê Minh</t>
  </si>
  <si>
    <t>Dương</t>
  </si>
  <si>
    <t>Đức</t>
  </si>
  <si>
    <t>Hưng</t>
  </si>
  <si>
    <t>Nguyễn Quốc</t>
  </si>
  <si>
    <t>Tâm</t>
  </si>
  <si>
    <t>Nguyễn Đức</t>
  </si>
  <si>
    <t>Thành</t>
  </si>
  <si>
    <t>Thiện</t>
  </si>
  <si>
    <t>Hiếu</t>
  </si>
  <si>
    <t>Sang</t>
  </si>
  <si>
    <t>Vũ</t>
  </si>
  <si>
    <t>Nguyên</t>
  </si>
  <si>
    <t>Duy</t>
  </si>
  <si>
    <t>Hào</t>
  </si>
  <si>
    <t>Minh</t>
  </si>
  <si>
    <t>Quang</t>
  </si>
  <si>
    <t>Nữ</t>
  </si>
  <si>
    <t>BẢNG ĐIỂM HỌC PHẦN LÝ THUYẾT</t>
  </si>
  <si>
    <t>Hải</t>
  </si>
  <si>
    <t>Nghĩa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</si>
  <si>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</si>
  <si>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</si>
  <si>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</si>
  <si>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</si>
  <si>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</si>
  <si>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</si>
  <si>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</si>
  <si>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Nhân</t>
  </si>
  <si>
    <t>Nhật</t>
  </si>
  <si>
    <t>Quốc</t>
  </si>
  <si>
    <t>Phạm Thanh</t>
  </si>
  <si>
    <t>Thảo</t>
  </si>
  <si>
    <t>Phạm Quốc</t>
  </si>
  <si>
    <t>Tín</t>
  </si>
  <si>
    <t>Bảo</t>
  </si>
  <si>
    <t>Phát</t>
  </si>
  <si>
    <t>Đoàn Văn</t>
  </si>
  <si>
    <t>Phạm Hữu</t>
  </si>
  <si>
    <t>Hồ Minh</t>
  </si>
  <si>
    <t>Lê Ngọc</t>
  </si>
  <si>
    <t>Phạm Đình</t>
  </si>
  <si>
    <t>I</t>
  </si>
  <si>
    <t>NĂM HỌC:  2015 - 2016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</si>
  <si>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</si>
  <si>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Hiệp</t>
  </si>
  <si>
    <t>Nguyễn Xuân</t>
  </si>
  <si>
    <t>Phước</t>
  </si>
  <si>
    <t>Phương</t>
  </si>
  <si>
    <t>Phạm Ngọc</t>
  </si>
  <si>
    <t>Nguyễn Tấn</t>
  </si>
  <si>
    <t>Thuận</t>
  </si>
  <si>
    <t>Nguyễn Tuấn</t>
  </si>
  <si>
    <t>01/01/1997</t>
  </si>
  <si>
    <t>Sơn</t>
  </si>
  <si>
    <t>Nguyễn An</t>
  </si>
  <si>
    <t>Tiến</t>
  </si>
  <si>
    <t>Nguyễn Trung</t>
  </si>
  <si>
    <t>Phong</t>
  </si>
  <si>
    <t>12/12/1997</t>
  </si>
  <si>
    <t>Huỳnh Quốc</t>
  </si>
  <si>
    <t>07/11/1997</t>
  </si>
  <si>
    <t>Nguyễn Chí</t>
  </si>
  <si>
    <t>Khoa</t>
  </si>
  <si>
    <t>24/08/1997</t>
  </si>
  <si>
    <t>Thái</t>
  </si>
  <si>
    <t>19/12/1996</t>
  </si>
  <si>
    <t>Hiền</t>
  </si>
  <si>
    <t>16/10/1992</t>
  </si>
  <si>
    <t>Nguyễn Hoài</t>
  </si>
  <si>
    <t>Nghi</t>
  </si>
  <si>
    <t>Võ Công</t>
  </si>
  <si>
    <t>Trần Minh</t>
  </si>
  <si>
    <t>Tiên</t>
  </si>
  <si>
    <t>Lợi</t>
  </si>
  <si>
    <t>20/10/1995</t>
  </si>
  <si>
    <t>ANH VĂN 1</t>
  </si>
  <si>
    <t>KỸ NĂNG GIAO TIẾP</t>
  </si>
  <si>
    <t>KHÍ CỤ ĐIỆN</t>
  </si>
  <si>
    <t>VẼ KỸ THUẬT</t>
  </si>
  <si>
    <t>AN TOÀN VÀ MÔI TRƯỜNG CÔNG NGHIỆP</t>
  </si>
  <si>
    <t>TIN HỌC CƠ BẢN</t>
  </si>
  <si>
    <t>TIN HỌC VĂN PHÒNG</t>
  </si>
  <si>
    <t>GIÁO DỤC THỂ CHẤT 1</t>
  </si>
  <si>
    <t>DANH SÁCH DOWN TỪ PM NGÀY 9/12/2015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</si>
  <si>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</si>
  <si>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</si>
  <si>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15TC-Đ</t>
  </si>
  <si>
    <t>15000936</t>
  </si>
  <si>
    <t>Trần Tuấn</t>
  </si>
  <si>
    <t>15001595</t>
  </si>
  <si>
    <t>Châu Gia</t>
  </si>
  <si>
    <t>15002629</t>
  </si>
  <si>
    <t>Lý Tấn</t>
  </si>
  <si>
    <t>15000183</t>
  </si>
  <si>
    <t>Dỏi</t>
  </si>
  <si>
    <t>15003401</t>
  </si>
  <si>
    <t>15000386</t>
  </si>
  <si>
    <t>Nguyễn Hùng</t>
  </si>
  <si>
    <t>15001615</t>
  </si>
  <si>
    <t>Trần Phi</t>
  </si>
  <si>
    <t>15000313</t>
  </si>
  <si>
    <t>15002007</t>
  </si>
  <si>
    <t>15000640</t>
  </si>
  <si>
    <t>Hóa</t>
  </si>
  <si>
    <t>15000288</t>
  </si>
  <si>
    <t>Nguyễn Đỗ Nhật</t>
  </si>
  <si>
    <t>15000189</t>
  </si>
  <si>
    <t>Nguyễn Quang</t>
  </si>
  <si>
    <t>15001780</t>
  </si>
  <si>
    <t>15000273</t>
  </si>
  <si>
    <t>Trương Quang</t>
  </si>
  <si>
    <t>15000282</t>
  </si>
  <si>
    <t>Nguyễn Phi</t>
  </si>
  <si>
    <t>15001817</t>
  </si>
  <si>
    <t>Nguyễn Sĩ</t>
  </si>
  <si>
    <t>15000248</t>
  </si>
  <si>
    <t>Trương Bình Long</t>
  </si>
  <si>
    <t>15000269</t>
  </si>
  <si>
    <t>15001406</t>
  </si>
  <si>
    <t>Nguyễn Trần Hoài</t>
  </si>
  <si>
    <t>15002326</t>
  </si>
  <si>
    <t>15000287</t>
  </si>
  <si>
    <t>Huỳnh Thanh</t>
  </si>
  <si>
    <t>Quy</t>
  </si>
  <si>
    <t>15003453</t>
  </si>
  <si>
    <t>Đinh Xuân</t>
  </si>
  <si>
    <t>Quyền</t>
  </si>
  <si>
    <t>15001429</t>
  </si>
  <si>
    <t>Phạm Phước</t>
  </si>
  <si>
    <t>Sáng</t>
  </si>
  <si>
    <t>15000095</t>
  </si>
  <si>
    <t>15000861</t>
  </si>
  <si>
    <t>Châu Quang</t>
  </si>
  <si>
    <t>Thần</t>
  </si>
  <si>
    <t>15000225</t>
  </si>
  <si>
    <t>15000100</t>
  </si>
  <si>
    <t>15003132</t>
  </si>
  <si>
    <t>Thuyền</t>
  </si>
  <si>
    <t>15002610</t>
  </si>
  <si>
    <t>Phạm Quang</t>
  </si>
  <si>
    <t>15000105</t>
  </si>
  <si>
    <t>Đinh Trần Quang</t>
  </si>
  <si>
    <t>15000187</t>
  </si>
  <si>
    <t>Lý Xuân</t>
  </si>
  <si>
    <t>15000216</t>
  </si>
  <si>
    <t>15001520</t>
  </si>
  <si>
    <t>Tưởng</t>
  </si>
  <si>
    <t>15001664</t>
  </si>
  <si>
    <t>Ngô Trần Khải</t>
  </si>
  <si>
    <t>15000425</t>
  </si>
  <si>
    <t>15003214</t>
  </si>
  <si>
    <t>Trần Thiên</t>
  </si>
  <si>
    <t>Xinh</t>
  </si>
  <si>
    <t>29/01/2000</t>
  </si>
  <si>
    <t>12/02/2000</t>
  </si>
  <si>
    <t>27/04/1994</t>
  </si>
  <si>
    <t>10/04/2000</t>
  </si>
  <si>
    <t>25/02/2000</t>
  </si>
  <si>
    <t>06/05/2000</t>
  </si>
  <si>
    <t>02/09/2000</t>
  </si>
  <si>
    <t>20/10/2000</t>
  </si>
  <si>
    <t>23/12/2000</t>
  </si>
  <si>
    <t>5/9/1999</t>
  </si>
  <si>
    <t>26/10/2000</t>
  </si>
  <si>
    <t>11/09/1998</t>
  </si>
  <si>
    <t>25/04/2000</t>
  </si>
  <si>
    <t>11/06/2000</t>
  </si>
  <si>
    <t>17/03/2000</t>
  </si>
  <si>
    <t>19/03/2000</t>
  </si>
  <si>
    <t>12/11/2000</t>
  </si>
  <si>
    <t>24/09/1998</t>
  </si>
  <si>
    <t>02/05/2000</t>
  </si>
  <si>
    <t>05/07/2000</t>
  </si>
  <si>
    <t>22/01/2000</t>
  </si>
  <si>
    <t>07/08/2000</t>
  </si>
  <si>
    <t>19/02/1999</t>
  </si>
  <si>
    <t>05/01/2000</t>
  </si>
  <si>
    <t>04/07/2000</t>
  </si>
  <si>
    <t>21/04/1998</t>
  </si>
  <si>
    <t>03/07/1998</t>
  </si>
  <si>
    <t>08/02/2000</t>
  </si>
  <si>
    <t>01/09/1999</t>
  </si>
  <si>
    <t>08/12/2000</t>
  </si>
  <si>
    <t>30/04/2000</t>
  </si>
  <si>
    <t>09/10/2000</t>
  </si>
  <si>
    <t>10/01/2000</t>
  </si>
  <si>
    <t>01/10/1999</t>
  </si>
  <si>
    <t>15002534</t>
  </si>
  <si>
    <t>Đinh Văn</t>
  </si>
  <si>
    <t>Bão</t>
  </si>
  <si>
    <t>15000610</t>
  </si>
  <si>
    <t>Huỳnh Triều</t>
  </si>
  <si>
    <t>Cảnh</t>
  </si>
  <si>
    <t>15000430</t>
  </si>
  <si>
    <t>Đoàn Thanh</t>
  </si>
  <si>
    <t>Chí</t>
  </si>
  <si>
    <t>15000904</t>
  </si>
  <si>
    <t>15000332</t>
  </si>
  <si>
    <t>Lê Long</t>
  </si>
  <si>
    <t>Đỉnh</t>
  </si>
  <si>
    <t>15000210</t>
  </si>
  <si>
    <t>Gia</t>
  </si>
  <si>
    <t>15000473</t>
  </si>
  <si>
    <t>Trương Bùi Gia</t>
  </si>
  <si>
    <t>Giàu</t>
  </si>
  <si>
    <t>15001492</t>
  </si>
  <si>
    <t>15003286</t>
  </si>
  <si>
    <t>Hòa</t>
  </si>
  <si>
    <t>15002375</t>
  </si>
  <si>
    <t>Hoàn</t>
  </si>
  <si>
    <t>15001743</t>
  </si>
  <si>
    <t>15003473</t>
  </si>
  <si>
    <t>Nguyễn Huy Nhật</t>
  </si>
  <si>
    <t>15000378</t>
  </si>
  <si>
    <t>Phan Phước</t>
  </si>
  <si>
    <t>15000258</t>
  </si>
  <si>
    <t>15000903</t>
  </si>
  <si>
    <t>Nguyễn Hiểu</t>
  </si>
  <si>
    <t>15002518</t>
  </si>
  <si>
    <t>Cao Thanh</t>
  </si>
  <si>
    <t>15000256</t>
  </si>
  <si>
    <t>15000311</t>
  </si>
  <si>
    <t>Bành Thanh</t>
  </si>
  <si>
    <t>15000146</t>
  </si>
  <si>
    <t>Nguyễn Phúc</t>
  </si>
  <si>
    <t>Tấn</t>
  </si>
  <si>
    <t>15000455</t>
  </si>
  <si>
    <t>15000395</t>
  </si>
  <si>
    <t>Lin Phát</t>
  </si>
  <si>
    <t>15003404</t>
  </si>
  <si>
    <t>Thái Văn</t>
  </si>
  <si>
    <t>07/09/1997</t>
  </si>
  <si>
    <t>10/05/2000</t>
  </si>
  <si>
    <t>10/04/1997</t>
  </si>
  <si>
    <t>09/03/2000</t>
  </si>
  <si>
    <t>28/04/1995</t>
  </si>
  <si>
    <t>01/05/2000</t>
  </si>
  <si>
    <t>13/07/2000</t>
  </si>
  <si>
    <t>12/04/2000</t>
  </si>
  <si>
    <t>20/07/1999</t>
  </si>
  <si>
    <t>28/11/2000</t>
  </si>
  <si>
    <t>10/11/2000</t>
  </si>
  <si>
    <t>11/04/2000</t>
  </si>
  <si>
    <t>30/05/1995</t>
  </si>
  <si>
    <t>09/11/2000</t>
  </si>
  <si>
    <t>13/05/1998</t>
  </si>
  <si>
    <t>24/03/1997</t>
  </si>
  <si>
    <t>04/05/2000</t>
  </si>
  <si>
    <t>25/06/2000</t>
  </si>
  <si>
    <t>07/06/2000</t>
  </si>
  <si>
    <t>04/04/1999</t>
  </si>
  <si>
    <t>15TC-NL</t>
  </si>
  <si>
    <t>15000400</t>
  </si>
  <si>
    <t>Hồng Bảo</t>
  </si>
  <si>
    <t>Ân</t>
  </si>
  <si>
    <t>15002470</t>
  </si>
  <si>
    <t>15003022</t>
  </si>
  <si>
    <t>Thẩm Trung</t>
  </si>
  <si>
    <t>15001942</t>
  </si>
  <si>
    <t>Quách Ngọc Duy</t>
  </si>
  <si>
    <t>Bằng</t>
  </si>
  <si>
    <t>15003081</t>
  </si>
  <si>
    <t>15000140</t>
  </si>
  <si>
    <t>Nguyễn Hoàng Gia</t>
  </si>
  <si>
    <t>15001728</t>
  </si>
  <si>
    <t>Nguyễn Lâm Ngọc</t>
  </si>
  <si>
    <t>15003436</t>
  </si>
  <si>
    <t>Phạm Duy</t>
  </si>
  <si>
    <t>15000391</t>
  </si>
  <si>
    <t>Phan Gia</t>
  </si>
  <si>
    <t>15000840</t>
  </si>
  <si>
    <t>Đặng Trung</t>
  </si>
  <si>
    <t>Chánh</t>
  </si>
  <si>
    <t>15000044</t>
  </si>
  <si>
    <t>15001090</t>
  </si>
  <si>
    <t>Phạm Phú</t>
  </si>
  <si>
    <t>15002949</t>
  </si>
  <si>
    <t>Nguyễn Nhật</t>
  </si>
  <si>
    <t>15000513</t>
  </si>
  <si>
    <t>Nguyễn Võ Anh</t>
  </si>
  <si>
    <t>15000200</t>
  </si>
  <si>
    <t>Văn Hữu</t>
  </si>
  <si>
    <t>15003108</t>
  </si>
  <si>
    <t>Phạm Minh</t>
  </si>
  <si>
    <t>15000168</t>
  </si>
  <si>
    <t>Lương Nhật</t>
  </si>
  <si>
    <t>Hoan</t>
  </si>
  <si>
    <t>15001964</t>
  </si>
  <si>
    <t>15000171</t>
  </si>
  <si>
    <t>Đỗ Khắc</t>
  </si>
  <si>
    <t>15003280</t>
  </si>
  <si>
    <t>15001769</t>
  </si>
  <si>
    <t>Trịnh Phát</t>
  </si>
  <si>
    <t>15001918</t>
  </si>
  <si>
    <t>Vũ Nguyễn Quốc</t>
  </si>
  <si>
    <t>15000300</t>
  </si>
  <si>
    <t>Mai Trần Hoàng</t>
  </si>
  <si>
    <t>15002541</t>
  </si>
  <si>
    <t>15000511</t>
  </si>
  <si>
    <t>Nguyễn Bá Hoàng</t>
  </si>
  <si>
    <t>15003102</t>
  </si>
  <si>
    <t>15000094</t>
  </si>
  <si>
    <t>Phạm Nguyễn Hoài</t>
  </si>
  <si>
    <t>15003348</t>
  </si>
  <si>
    <t>Nguyễn Trương Bảo</t>
  </si>
  <si>
    <t>15002536</t>
  </si>
  <si>
    <t>15000368</t>
  </si>
  <si>
    <t>Lâm Tín Trọng</t>
  </si>
  <si>
    <t>15000251</t>
  </si>
  <si>
    <t>Đoàn Nam</t>
  </si>
  <si>
    <t>15000302</t>
  </si>
  <si>
    <t>Trần Hoàng Tài</t>
  </si>
  <si>
    <t>15001127</t>
  </si>
  <si>
    <t>15003095</t>
  </si>
  <si>
    <t>Võ Tiến</t>
  </si>
  <si>
    <t>15003310</t>
  </si>
  <si>
    <t>Nguyễn Mai</t>
  </si>
  <si>
    <t>15000984</t>
  </si>
  <si>
    <t>Tiền Liên</t>
  </si>
  <si>
    <t>Quảng</t>
  </si>
  <si>
    <t>15003377</t>
  </si>
  <si>
    <t>15000242</t>
  </si>
  <si>
    <t>Đặng Trân</t>
  </si>
  <si>
    <t>15001940</t>
  </si>
  <si>
    <t>Kiều Minh</t>
  </si>
  <si>
    <t>15002017</t>
  </si>
  <si>
    <t>15000161</t>
  </si>
  <si>
    <t>Đỗ Nguyên</t>
  </si>
  <si>
    <t>Thuần</t>
  </si>
  <si>
    <t>15000196</t>
  </si>
  <si>
    <t>Nguyễn Gia</t>
  </si>
  <si>
    <t>15000553</t>
  </si>
  <si>
    <t>15001943</t>
  </si>
  <si>
    <t>Huỳnh Trọng</t>
  </si>
  <si>
    <t>Tính</t>
  </si>
  <si>
    <t>15000047</t>
  </si>
  <si>
    <t>Cao Minh</t>
  </si>
  <si>
    <t>Triết</t>
  </si>
  <si>
    <t>15001145</t>
  </si>
  <si>
    <t>Đặng Lê</t>
  </si>
  <si>
    <t>15003118</t>
  </si>
  <si>
    <t>15003137</t>
  </si>
  <si>
    <t>Nguyễn Văn Nhật</t>
  </si>
  <si>
    <t>15000322</t>
  </si>
  <si>
    <t>Trần Lê Văn</t>
  </si>
  <si>
    <t>15003296</t>
  </si>
  <si>
    <t>15003447</t>
  </si>
  <si>
    <t>Nguyễn Hoàng Trung</t>
  </si>
  <si>
    <t>07/09/2000</t>
  </si>
  <si>
    <t>20/11/1999</t>
  </si>
  <si>
    <t>11/11/1998</t>
  </si>
  <si>
    <t>02/06/1999</t>
  </si>
  <si>
    <t>30/10/2000</t>
  </si>
  <si>
    <t>17/03/1999</t>
  </si>
  <si>
    <t>27/06/1999</t>
  </si>
  <si>
    <t>20/03/2000</t>
  </si>
  <si>
    <t>19/07/2000</t>
  </si>
  <si>
    <t>08/08/1998</t>
  </si>
  <si>
    <t>05/04/2000</t>
  </si>
  <si>
    <t>11/09/2000</t>
  </si>
  <si>
    <t>22/12/1999</t>
  </si>
  <si>
    <t>12/05/1999</t>
  </si>
  <si>
    <t>20/03/1998</t>
  </si>
  <si>
    <t>08/11/2000</t>
  </si>
  <si>
    <t>17/01/1999</t>
  </si>
  <si>
    <t>07/12/2000</t>
  </si>
  <si>
    <t>27/09/2000</t>
  </si>
  <si>
    <t>18/12/1999</t>
  </si>
  <si>
    <t>22/05/2000</t>
  </si>
  <si>
    <t>06/05/1998</t>
  </si>
  <si>
    <t>10/11/1998</t>
  </si>
  <si>
    <t>28/08/2000</t>
  </si>
  <si>
    <t>27/04/2000</t>
  </si>
  <si>
    <t>02/05/1999</t>
  </si>
  <si>
    <t>01/04/2000</t>
  </si>
  <si>
    <t>28/10/2000</t>
  </si>
  <si>
    <t>15/12/2000</t>
  </si>
  <si>
    <t>28/07/1997</t>
  </si>
  <si>
    <t>12/10/1999</t>
  </si>
  <si>
    <t>22/02/1998</t>
  </si>
  <si>
    <t>26/12/2000</t>
  </si>
  <si>
    <t>16/06/2000</t>
  </si>
  <si>
    <t>11/11/2000</t>
  </si>
  <si>
    <t>02/02/1998</t>
  </si>
  <si>
    <t>08/04/2000</t>
  </si>
  <si>
    <t>18/8/1997</t>
  </si>
  <si>
    <t>28/11/1999</t>
  </si>
  <si>
    <t>24/05/2000</t>
  </si>
  <si>
    <t>04/10/1998</t>
  </si>
  <si>
    <t>17/07/1998</t>
  </si>
  <si>
    <t>07/12/1999</t>
  </si>
  <si>
    <t>15/03/2000</t>
  </si>
  <si>
    <t>15/05/1995</t>
  </si>
  <si>
    <t>17/09/1999</t>
  </si>
  <si>
    <t>15TC-Ô</t>
  </si>
  <si>
    <t>15000297</t>
  </si>
  <si>
    <t>Tạ Nguyễn Thiên</t>
  </si>
  <si>
    <t>15000299</t>
  </si>
  <si>
    <t>Đinh Ngọc Tuấn</t>
  </si>
  <si>
    <t>15002513</t>
  </si>
  <si>
    <t>Châu</t>
  </si>
  <si>
    <t>15001873</t>
  </si>
  <si>
    <t>15000753</t>
  </si>
  <si>
    <t>15002294</t>
  </si>
  <si>
    <t>15001324</t>
  </si>
  <si>
    <t>15001999</t>
  </si>
  <si>
    <t>Mai Hoàng Hải</t>
  </si>
  <si>
    <t>15003156</t>
  </si>
  <si>
    <t>15003405</t>
  </si>
  <si>
    <t>15003356</t>
  </si>
  <si>
    <t>Nguyễn Huy</t>
  </si>
  <si>
    <t>15001668</t>
  </si>
  <si>
    <t>Nguyễn Lê Quốc</t>
  </si>
  <si>
    <t>15000263</t>
  </si>
  <si>
    <t>Võ Anh</t>
  </si>
  <si>
    <t>15003410</t>
  </si>
  <si>
    <t>Lưu Thị</t>
  </si>
  <si>
    <t>Huyền</t>
  </si>
  <si>
    <t>15000472</t>
  </si>
  <si>
    <t>Nguyễn Tân</t>
  </si>
  <si>
    <t>15000268</t>
  </si>
  <si>
    <t>Trương Lê Anh</t>
  </si>
  <si>
    <t>15000605</t>
  </si>
  <si>
    <t>Trần Tiến</t>
  </si>
  <si>
    <t>15001798</t>
  </si>
  <si>
    <t>Mến</t>
  </si>
  <si>
    <t>15003403</t>
  </si>
  <si>
    <t>Đoàn Đình</t>
  </si>
  <si>
    <t>15000118</t>
  </si>
  <si>
    <t>Nguyễn Hoài Bảo</t>
  </si>
  <si>
    <t>15003387</t>
  </si>
  <si>
    <t>Tô Ngọc Kim</t>
  </si>
  <si>
    <t>Ngân</t>
  </si>
  <si>
    <t>15003409</t>
  </si>
  <si>
    <t>Lý Nam</t>
  </si>
  <si>
    <t>15002913</t>
  </si>
  <si>
    <t>Ngô Quang</t>
  </si>
  <si>
    <t>15000206</t>
  </si>
  <si>
    <t>Phạm Huy</t>
  </si>
  <si>
    <t>15000306</t>
  </si>
  <si>
    <t>Huỳnh Phạm Hữu</t>
  </si>
  <si>
    <t>15000098</t>
  </si>
  <si>
    <t>Lương Chí</t>
  </si>
  <si>
    <t>15001899</t>
  </si>
  <si>
    <t>Bạch Tấn</t>
  </si>
  <si>
    <t>15003400</t>
  </si>
  <si>
    <t>Nguyễn Hoài Huy</t>
  </si>
  <si>
    <t>15000835</t>
  </si>
  <si>
    <t>Trịnh Hoàng</t>
  </si>
  <si>
    <t>15002449</t>
  </si>
  <si>
    <t>15002232</t>
  </si>
  <si>
    <t>Huỳnh Công</t>
  </si>
  <si>
    <t>15003402</t>
  </si>
  <si>
    <t>Nguyễn Phạm Thanh</t>
  </si>
  <si>
    <t>15002874</t>
  </si>
  <si>
    <t>Lê Duy</t>
  </si>
  <si>
    <t>Thọ</t>
  </si>
  <si>
    <t>15000406</t>
  </si>
  <si>
    <t>Phan Trung</t>
  </si>
  <si>
    <t>15000045</t>
  </si>
  <si>
    <t>Nguyễn Thanh Đức</t>
  </si>
  <si>
    <t>15002175</t>
  </si>
  <si>
    <t>Nguyễn Lê Minh</t>
  </si>
  <si>
    <t>15003474</t>
  </si>
  <si>
    <t>Lâm</t>
  </si>
  <si>
    <t>15001775</t>
  </si>
  <si>
    <t>Nguyễn Tiến Quốc</t>
  </si>
  <si>
    <t>15003345</t>
  </si>
  <si>
    <t>Võ Hoàng Anh</t>
  </si>
  <si>
    <t>15003502</t>
  </si>
  <si>
    <t>Tửng</t>
  </si>
  <si>
    <t>15000293</t>
  </si>
  <si>
    <t>Châu Đình Hải</t>
  </si>
  <si>
    <t>Vân</t>
  </si>
  <si>
    <t>15000169</t>
  </si>
  <si>
    <t>Huỳnh Cẩm</t>
  </si>
  <si>
    <t>31/10/2000</t>
  </si>
  <si>
    <t>02/04/1998</t>
  </si>
  <si>
    <t>22/06/2000</t>
  </si>
  <si>
    <t>19/05/2000</t>
  </si>
  <si>
    <t>10/09/1998</t>
  </si>
  <si>
    <t>09/11/1998</t>
  </si>
  <si>
    <t>15/04/1999</t>
  </si>
  <si>
    <t>18/08/2000</t>
  </si>
  <si>
    <t>10/07/2000</t>
  </si>
  <si>
    <t>13/01/2000</t>
  </si>
  <si>
    <t>14/10/2000</t>
  </si>
  <si>
    <t>29/11/2000</t>
  </si>
  <si>
    <t>12/05/2000</t>
  </si>
  <si>
    <t>23/04/2000</t>
  </si>
  <si>
    <t>17/10/1997</t>
  </si>
  <si>
    <t>30/12/2000</t>
  </si>
  <si>
    <t>05/08/1996</t>
  </si>
  <si>
    <t>09/10/1998</t>
  </si>
  <si>
    <t>12/08/1999</t>
  </si>
  <si>
    <t>11/02/2000</t>
  </si>
  <si>
    <t>26/05/1999</t>
  </si>
  <si>
    <t>28/12/2000</t>
  </si>
  <si>
    <t>10/04/1999</t>
  </si>
  <si>
    <t>29/10/2000</t>
  </si>
  <si>
    <t>15/12/1999</t>
  </si>
  <si>
    <t>23/02/2000</t>
  </si>
  <si>
    <t>28/09/2000</t>
  </si>
  <si>
    <t>28/07/1999</t>
  </si>
  <si>
    <t>15/08/1998</t>
  </si>
  <si>
    <t>03/10/2000</t>
  </si>
  <si>
    <t>15/07/2000</t>
  </si>
  <si>
    <t>16/08/2000</t>
  </si>
  <si>
    <t>18/11/2000</t>
  </si>
  <si>
    <t>15TC-QTM</t>
  </si>
  <si>
    <r>
      <t xml:space="preserve">QUI  ĐỊNH  SỐ ĐƠN VỊ HỌC TRÌNH 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(9+3)</t>
    </r>
  </si>
  <si>
    <t xml:space="preserve">15 TC - Đ   </t>
  </si>
  <si>
    <t>TOÁN 1</t>
  </si>
  <si>
    <t>VẬT LÝ 1</t>
  </si>
  <si>
    <t>HÓA HỌC 1</t>
  </si>
  <si>
    <t>NGỮ VĂN 1</t>
  </si>
  <si>
    <t>AN TOAØN ĐIỆN</t>
  </si>
  <si>
    <t xml:space="preserve"> 15 TC-NL</t>
  </si>
  <si>
    <t>THỰC TẬP NGUỘI</t>
  </si>
  <si>
    <t>THỰC TẬP HÀN</t>
  </si>
  <si>
    <t xml:space="preserve">15 TC - Ô
</t>
  </si>
  <si>
    <r>
      <t xml:space="preserve">AN TOAØN VAØ MOÂI TRƯỜNG </t>
    </r>
    <r>
      <rPr>
        <sz val="8"/>
        <rFont val="Times New Roman"/>
        <family val="1"/>
      </rPr>
      <t>CÔNG NGHIỆP</t>
    </r>
  </si>
  <si>
    <t xml:space="preserve">15 TC - QTM
</t>
  </si>
  <si>
    <t>Vật lí 1</t>
  </si>
  <si>
    <t>Cao Đình Trung Hậu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</si>
</sst>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7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24" fillId="0" borderId="0" applyFont="0" applyFill="0" applyBorder="0" applyAlignment="0" applyProtection="0"/>
    <xf numFmtId="0" fontId="47" fillId="4" borderId="0" applyNumberFormat="0" applyBorder="0" applyAlignment="0" applyProtection="0"/>
    <xf numFmtId="0" fontId="25" fillId="0" borderId="3" applyNumberFormat="0" applyAlignment="0" applyProtection="0">
      <alignment horizontal="left" vertical="center"/>
    </xf>
    <xf numFmtId="0" fontId="25" fillId="0" borderId="4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8" fillId="0" borderId="5" applyNumberFormat="0" applyFill="0" applyAlignment="0" applyProtection="0"/>
    <xf numFmtId="0" fontId="48" fillId="0" borderId="0" applyNumberFormat="0" applyFill="0" applyBorder="0" applyAlignment="0" applyProtection="0"/>
    <xf numFmtId="49" fontId="27" fillId="0" borderId="6">
      <alignment vertical="center"/>
    </xf>
    <xf numFmtId="0" fontId="49" fillId="7" borderId="1" applyNumberFormat="0" applyAlignment="0" applyProtection="0"/>
    <xf numFmtId="0" fontId="50" fillId="0" borderId="7" applyNumberFormat="0" applyFill="0" applyAlignment="0" applyProtection="0"/>
    <xf numFmtId="0" fontId="28" fillId="0" borderId="0" applyNumberFormat="0" applyFont="0" applyFill="0" applyAlignment="0"/>
    <xf numFmtId="0" fontId="51" fillId="22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58" fillId="0" borderId="0"/>
    <xf numFmtId="0" fontId="40" fillId="23" borderId="8" applyNumberFormat="0" applyFont="0" applyAlignment="0" applyProtection="0"/>
    <xf numFmtId="0" fontId="52" fillId="20" borderId="9" applyNumberFormat="0" applyAlignment="0" applyProtection="0"/>
    <xf numFmtId="0" fontId="53" fillId="0" borderId="0" applyNumberFormat="0" applyFill="0" applyBorder="0" applyAlignment="0" applyProtection="0"/>
    <xf numFmtId="0" fontId="24" fillId="0" borderId="10" applyNumberFormat="0" applyFont="0" applyFill="0" applyAlignment="0" applyProtection="0"/>
    <xf numFmtId="0" fontId="54" fillId="0" borderId="0" applyNumberForma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32" fillId="0" borderId="0" applyProtection="0"/>
    <xf numFmtId="16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171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36" fillId="0" borderId="0"/>
    <xf numFmtId="166" fontId="33" fillId="0" borderId="0" applyFont="0" applyFill="0" applyBorder="0" applyAlignment="0" applyProtection="0"/>
    <xf numFmtId="165" fontId="34" fillId="0" borderId="0" applyFont="0" applyFill="0" applyBorder="0" applyAlignment="0" applyProtection="0"/>
    <xf numFmtId="168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" fillId="0" borderId="0">
      <alignment vertical="center"/>
    </xf>
  </cellStyleXfs>
  <cellXfs count="239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1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8" fillId="0" borderId="0" xfId="46" applyFont="1" applyAlignment="1" applyProtection="1">
      <alignment vertical="center" wrapText="1"/>
      <protection hidden="1"/>
    </xf>
    <xf numFmtId="0" fontId="19" fillId="0" borderId="13" xfId="46" applyFont="1" applyBorder="1" applyAlignment="1" applyProtection="1">
      <alignment horizontal="center" vertical="center" wrapText="1"/>
      <protection hidden="1"/>
    </xf>
    <xf numFmtId="0" fontId="19" fillId="0" borderId="14" xfId="46" applyFont="1" applyBorder="1" applyAlignment="1" applyProtection="1">
      <alignment horizontal="center" vertical="center" wrapText="1"/>
      <protection hidden="1"/>
    </xf>
    <xf numFmtId="0" fontId="19" fillId="0" borderId="15" xfId="46" applyFont="1" applyBorder="1" applyAlignment="1" applyProtection="1">
      <alignment horizontal="center" vertical="center" wrapText="1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justify" vertical="center" wrapText="1"/>
      <protection hidden="1"/>
    </xf>
    <xf numFmtId="0" fontId="20" fillId="0" borderId="15" xfId="46" applyFont="1" applyBorder="1" applyAlignment="1" applyProtection="1">
      <alignment horizontal="justify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0" fillId="24" borderId="16" xfId="46" applyFont="1" applyFill="1" applyBorder="1" applyAlignment="1" applyProtection="1">
      <alignment horizontal="justify" vertical="center" wrapText="1"/>
      <protection hidden="1"/>
    </xf>
    <xf numFmtId="0" fontId="20" fillId="25" borderId="17" xfId="46" applyFont="1" applyFill="1" applyBorder="1" applyAlignment="1" applyProtection="1">
      <alignment horizontal="justify" vertical="center" wrapText="1"/>
      <protection hidden="1"/>
    </xf>
    <xf numFmtId="0" fontId="20" fillId="25" borderId="16" xfId="46" applyFont="1" applyFill="1" applyBorder="1" applyAlignment="1" applyProtection="1">
      <alignment horizontal="justify" vertical="center" wrapText="1"/>
      <protection hidden="1"/>
    </xf>
    <xf numFmtId="0" fontId="20" fillId="26" borderId="18" xfId="46" applyFont="1" applyFill="1" applyBorder="1" applyAlignment="1" applyProtection="1">
      <alignment horizontal="justify" vertical="center" wrapText="1"/>
      <protection hidden="1"/>
    </xf>
    <xf numFmtId="0" fontId="20" fillId="0" borderId="18" xfId="46" applyFont="1" applyBorder="1" applyAlignment="1" applyProtection="1">
      <alignment horizontal="justify" vertical="center" wrapText="1"/>
      <protection hidden="1"/>
    </xf>
    <xf numFmtId="0" fontId="20" fillId="27" borderId="19" xfId="46" applyFont="1" applyFill="1" applyBorder="1" applyAlignment="1" applyProtection="1">
      <alignment horizontal="justify" vertical="center" wrapText="1"/>
      <protection hidden="1"/>
    </xf>
    <xf numFmtId="0" fontId="22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47" applyFont="1" applyFill="1" applyProtection="1"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1" fillId="0" borderId="0" xfId="47" applyFont="1" applyFill="1" applyProtection="1">
      <protection locked="0"/>
    </xf>
    <xf numFmtId="0" fontId="11" fillId="0" borderId="0" xfId="47" applyFont="1" applyFill="1" applyAlignment="1" applyProtection="1">
      <alignment horizontal="center"/>
      <protection locked="0"/>
    </xf>
    <xf numFmtId="0" fontId="11" fillId="0" borderId="6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0" xfId="49" applyFont="1" applyFill="1" applyBorder="1" applyAlignment="1">
      <alignment horizontal="center" vertical="center" wrapText="1"/>
    </xf>
    <xf numFmtId="0" fontId="4" fillId="0" borderId="6" xfId="0" applyFont="1" applyFill="1" applyBorder="1" applyAlignment="1" applyProtection="1">
      <alignment horizontal="center"/>
      <protection locked="0"/>
    </xf>
    <xf numFmtId="0" fontId="11" fillId="0" borderId="0" xfId="47" applyFont="1" applyFill="1" applyAlignment="1" applyProtection="1">
      <protection locked="0"/>
    </xf>
    <xf numFmtId="0" fontId="39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1" fillId="0" borderId="21" xfId="0" applyFont="1" applyBorder="1" applyAlignment="1">
      <alignment horizontal="center" vertical="center"/>
    </xf>
    <xf numFmtId="0" fontId="59" fillId="0" borderId="6" xfId="0" applyFont="1" applyBorder="1" applyAlignment="1">
      <alignment horizontal="center" vertical="center"/>
    </xf>
    <xf numFmtId="0" fontId="59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61" fillId="0" borderId="6" xfId="0" applyFont="1" applyBorder="1" applyAlignment="1">
      <alignment horizontal="left" vertical="center"/>
    </xf>
    <xf numFmtId="0" fontId="56" fillId="0" borderId="22" xfId="0" applyFont="1" applyBorder="1" applyAlignment="1">
      <alignment horizontal="center" vertical="center"/>
    </xf>
    <xf numFmtId="0" fontId="61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2" fillId="0" borderId="22" xfId="0" applyFont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62" fillId="0" borderId="23" xfId="0" applyFont="1" applyBorder="1" applyAlignment="1">
      <alignment horizontal="left" vertical="center"/>
    </xf>
    <xf numFmtId="0" fontId="61" fillId="0" borderId="21" xfId="0" applyFont="1" applyBorder="1" applyAlignment="1">
      <alignment horizontal="left" vertical="center"/>
    </xf>
    <xf numFmtId="0" fontId="61" fillId="0" borderId="6" xfId="0" applyFont="1" applyBorder="1" applyAlignment="1">
      <alignment horizontal="left" vertical="center" wrapText="1"/>
    </xf>
    <xf numFmtId="0" fontId="64" fillId="28" borderId="21" xfId="0" quotePrefix="1" applyFont="1" applyFill="1" applyBorder="1" applyAlignment="1">
      <alignment horizontal="center" vertical="center"/>
    </xf>
    <xf numFmtId="0" fontId="64" fillId="28" borderId="25" xfId="0" applyFont="1" applyFill="1" applyBorder="1" applyAlignment="1">
      <alignment vertical="center"/>
    </xf>
    <xf numFmtId="0" fontId="64" fillId="28" borderId="26" xfId="0" applyFont="1" applyFill="1" applyBorder="1" applyAlignment="1">
      <alignment horizontal="left" vertical="center"/>
    </xf>
    <xf numFmtId="0" fontId="64" fillId="28" borderId="21" xfId="0" applyFont="1" applyFill="1" applyBorder="1" applyAlignment="1">
      <alignment horizontal="center" vertical="center"/>
    </xf>
    <xf numFmtId="0" fontId="56" fillId="0" borderId="21" xfId="0" applyFont="1" applyBorder="1" applyAlignment="1">
      <alignment horizontal="center" vertical="center"/>
    </xf>
    <xf numFmtId="0" fontId="56" fillId="0" borderId="27" xfId="0" applyFont="1" applyBorder="1" applyAlignment="1">
      <alignment horizontal="center" vertical="center"/>
    </xf>
    <xf numFmtId="0" fontId="56" fillId="0" borderId="24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center"/>
    </xf>
    <xf numFmtId="0" fontId="65" fillId="0" borderId="0" xfId="0" applyFont="1" applyBorder="1"/>
    <xf numFmtId="0" fontId="63" fillId="28" borderId="21" xfId="0" quotePrefix="1" applyFont="1" applyFill="1" applyBorder="1" applyAlignment="1" applyProtection="1">
      <alignment horizontal="center" vertical="center"/>
      <protection locked="0"/>
    </xf>
    <xf numFmtId="0" fontId="64" fillId="28" borderId="21" xfId="0" quotePrefix="1" applyFont="1" applyFill="1" applyBorder="1" applyAlignment="1" applyProtection="1">
      <alignment horizontal="center" vertical="center"/>
      <protection locked="0"/>
    </xf>
    <xf numFmtId="0" fontId="10" fillId="0" borderId="22" xfId="5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8" fillId="0" borderId="6" xfId="0" applyFont="1" applyBorder="1" applyAlignment="1">
      <alignment vertical="center"/>
    </xf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64" fillId="28" borderId="11" xfId="0" applyFont="1" applyFill="1" applyBorder="1" applyAlignment="1">
      <alignment horizontal="left" vertical="center"/>
    </xf>
    <xf numFmtId="0" fontId="59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59" fillId="0" borderId="23" xfId="0" applyFont="1" applyBorder="1" applyAlignment="1">
      <alignment horizontal="center" vertical="center" wrapText="1"/>
    </xf>
    <xf numFmtId="0" fontId="59" fillId="0" borderId="27" xfId="0" applyFont="1" applyBorder="1" applyAlignment="1">
      <alignment horizontal="center" vertical="center" wrapText="1"/>
    </xf>
    <xf numFmtId="0" fontId="59" fillId="0" borderId="27" xfId="0" applyFont="1" applyBorder="1" applyAlignment="1">
      <alignment horizontal="center" vertical="center"/>
    </xf>
    <xf numFmtId="0" fontId="59" fillId="0" borderId="21" xfId="0" applyFont="1" applyBorder="1" applyAlignment="1">
      <alignment horizontal="center" vertical="center"/>
    </xf>
    <xf numFmtId="0" fontId="61" fillId="0" borderId="3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59" fillId="0" borderId="22" xfId="0" applyFont="1" applyBorder="1" applyAlignment="1">
      <alignment horizontal="center" vertical="center" wrapText="1"/>
    </xf>
    <xf numFmtId="0" fontId="59" fillId="0" borderId="24" xfId="0" applyFont="1" applyBorder="1" applyAlignment="1">
      <alignment horizontal="center" vertical="center"/>
    </xf>
    <xf numFmtId="0" fontId="59" fillId="0" borderId="32" xfId="0" applyFont="1" applyBorder="1" applyAlignment="1">
      <alignment horizontal="center" vertical="center"/>
    </xf>
    <xf numFmtId="0" fontId="0" fillId="0" borderId="31" xfId="0" applyBorder="1"/>
    <xf numFmtId="0" fontId="61" fillId="0" borderId="23" xfId="0" applyFont="1" applyBorder="1" applyAlignment="1">
      <alignment horizontal="left" vertical="center"/>
    </xf>
    <xf numFmtId="0" fontId="59" fillId="0" borderId="33" xfId="0" applyFont="1" applyBorder="1" applyAlignment="1">
      <alignment horizontal="center" vertical="center"/>
    </xf>
    <xf numFmtId="0" fontId="6" fillId="29" borderId="0" xfId="0" applyFont="1" applyFill="1" applyBorder="1" applyAlignment="1" applyProtection="1">
      <alignment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0" fillId="29" borderId="0" xfId="0" applyFill="1" applyProtection="1">
      <protection locked="0"/>
    </xf>
    <xf numFmtId="0" fontId="0" fillId="29" borderId="0" xfId="0" applyFill="1" applyAlignment="1" applyProtection="1">
      <alignment horizontal="center"/>
      <protection locked="0"/>
    </xf>
    <xf numFmtId="0" fontId="4" fillId="29" borderId="0" xfId="0" applyFont="1" applyFill="1" applyProtection="1">
      <protection locked="0"/>
    </xf>
    <xf numFmtId="0" fontId="6" fillId="29" borderId="0" xfId="0" applyFont="1" applyFill="1" applyBorder="1" applyAlignment="1" applyProtection="1">
      <protection locked="0"/>
    </xf>
    <xf numFmtId="0" fontId="6" fillId="29" borderId="0" xfId="0" applyFont="1" applyFill="1" applyBorder="1" applyAlignment="1" applyProtection="1">
      <alignment horizontal="right"/>
      <protection locked="0"/>
    </xf>
    <xf numFmtId="0" fontId="6" fillId="29" borderId="0" xfId="0" applyFont="1" applyFill="1" applyBorder="1" applyAlignment="1" applyProtection="1">
      <alignment horizontal="center"/>
      <protection locked="0"/>
    </xf>
    <xf numFmtId="0" fontId="3" fillId="29" borderId="6" xfId="0" applyFont="1" applyFill="1" applyBorder="1" applyAlignment="1" applyProtection="1">
      <alignment horizontal="center"/>
      <protection hidden="1"/>
    </xf>
    <xf numFmtId="0" fontId="64" fillId="29" borderId="21" xfId="0" quotePrefix="1" applyFont="1" applyFill="1" applyBorder="1" applyAlignment="1" applyProtection="1">
      <alignment horizontal="center" vertical="center"/>
      <protection locked="0"/>
    </xf>
    <xf numFmtId="0" fontId="3" fillId="29" borderId="12" xfId="47" applyNumberFormat="1" applyFont="1" applyFill="1" applyBorder="1" applyAlignment="1" applyProtection="1">
      <alignment horizontal="justify" vertical="center"/>
      <protection hidden="1"/>
    </xf>
    <xf numFmtId="0" fontId="7" fillId="29" borderId="11" xfId="47" applyNumberFormat="1" applyFont="1" applyFill="1" applyBorder="1" applyAlignment="1" applyProtection="1">
      <alignment horizontal="justify" vertical="center"/>
      <protection hidden="1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4" fillId="29" borderId="6" xfId="0" applyFont="1" applyFill="1" applyBorder="1" applyAlignment="1" applyProtection="1">
      <alignment horizontal="center"/>
      <protection locked="0"/>
    </xf>
    <xf numFmtId="0" fontId="4" fillId="29" borderId="6" xfId="47" applyFont="1" applyFill="1" applyBorder="1" applyAlignment="1" applyProtection="1">
      <alignment horizontal="center"/>
      <protection hidden="1"/>
    </xf>
    <xf numFmtId="164" fontId="3" fillId="29" borderId="6" xfId="47" applyNumberFormat="1" applyFont="1" applyFill="1" applyBorder="1" applyAlignment="1" applyProtection="1">
      <alignment horizontal="center" vertical="center"/>
      <protection locked="0"/>
    </xf>
    <xf numFmtId="164" fontId="3" fillId="29" borderId="6" xfId="47" applyNumberFormat="1" applyFont="1" applyFill="1" applyBorder="1" applyAlignment="1" applyProtection="1">
      <alignment horizontal="center" vertical="center"/>
      <protection hidden="1"/>
    </xf>
    <xf numFmtId="0" fontId="4" fillId="29" borderId="6" xfId="0" applyFont="1" applyFill="1" applyBorder="1" applyProtection="1">
      <protection hidden="1"/>
    </xf>
    <xf numFmtId="0" fontId="3" fillId="29" borderId="6" xfId="47" applyNumberFormat="1" applyFont="1" applyFill="1" applyBorder="1" applyAlignment="1" applyProtection="1">
      <alignment horizontal="center" vertical="center"/>
      <protection hidden="1"/>
    </xf>
    <xf numFmtId="0" fontId="4" fillId="29" borderId="6" xfId="51" applyFont="1" applyFill="1" applyBorder="1" applyAlignment="1" applyProtection="1">
      <alignment horizontal="center" vertical="center"/>
      <protection locked="0"/>
    </xf>
    <xf numFmtId="0" fontId="39" fillId="29" borderId="6" xfId="51" applyFont="1" applyFill="1" applyBorder="1" applyAlignment="1" applyProtection="1">
      <alignment horizontal="center" vertical="center"/>
      <protection locked="0"/>
    </xf>
    <xf numFmtId="0" fontId="4" fillId="29" borderId="0" xfId="45" applyFont="1" applyFill="1" applyProtection="1">
      <protection locked="0"/>
    </xf>
    <xf numFmtId="0" fontId="4" fillId="29" borderId="0" xfId="45" applyFont="1" applyFill="1" applyAlignment="1" applyProtection="1">
      <alignment horizontal="center"/>
      <protection locked="0"/>
    </xf>
    <xf numFmtId="0" fontId="4" fillId="29" borderId="0" xfId="47" applyFont="1" applyFill="1" applyProtection="1">
      <protection locked="0"/>
    </xf>
    <xf numFmtId="0" fontId="4" fillId="29" borderId="0" xfId="47" applyFont="1" applyFill="1" applyAlignment="1" applyProtection="1">
      <alignment horizontal="center"/>
      <protection locked="0"/>
    </xf>
    <xf numFmtId="0" fontId="4" fillId="29" borderId="0" xfId="48" applyFont="1" applyFill="1" applyProtection="1">
      <protection locked="0"/>
    </xf>
    <xf numFmtId="0" fontId="2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protection locked="0"/>
    </xf>
    <xf numFmtId="0" fontId="11" fillId="29" borderId="0" xfId="47" applyFont="1" applyFill="1" applyProtection="1">
      <protection locked="0"/>
    </xf>
    <xf numFmtId="0" fontId="11" fillId="29" borderId="0" xfId="47" applyFont="1" applyFill="1" applyAlignment="1" applyProtection="1">
      <alignment horizontal="center"/>
      <protection locked="0"/>
    </xf>
    <xf numFmtId="164" fontId="66" fillId="29" borderId="6" xfId="0" applyNumberFormat="1" applyFont="1" applyFill="1" applyBorder="1" applyAlignment="1" applyProtection="1">
      <alignment horizontal="center" vertical="center"/>
      <protection locked="0"/>
    </xf>
    <xf numFmtId="0" fontId="20" fillId="0" borderId="34" xfId="46" applyFont="1" applyBorder="1" applyAlignment="1" applyProtection="1">
      <alignment horizontal="center" vertical="center" wrapText="1"/>
      <protection hidden="1"/>
    </xf>
    <xf numFmtId="0" fontId="20" fillId="0" borderId="35" xfId="46" applyFont="1" applyBorder="1" applyAlignment="1" applyProtection="1">
      <alignment horizontal="center" vertical="center" wrapText="1"/>
      <protection hidden="1"/>
    </xf>
    <xf numFmtId="0" fontId="20" fillId="0" borderId="36" xfId="46" applyFont="1" applyFill="1" applyBorder="1" applyAlignment="1" applyProtection="1">
      <alignment horizontal="justify" vertical="center" wrapText="1"/>
      <protection hidden="1"/>
    </xf>
    <xf numFmtId="0" fontId="20" fillId="0" borderId="37" xfId="46" applyFont="1" applyFill="1" applyBorder="1" applyAlignment="1" applyProtection="1">
      <alignment horizontal="justify" vertical="center" wrapText="1"/>
      <protection hidden="1"/>
    </xf>
    <xf numFmtId="0" fontId="20" fillId="0" borderId="38" xfId="46" applyFont="1" applyBorder="1" applyAlignment="1" applyProtection="1">
      <alignment horizontal="justify" vertical="center" wrapText="1"/>
      <protection hidden="1"/>
    </xf>
    <xf numFmtId="0" fontId="20" fillId="0" borderId="39" xfId="46" applyFont="1" applyBorder="1" applyAlignment="1" applyProtection="1">
      <alignment horizontal="justify" vertical="center" wrapText="1"/>
      <protection hidden="1"/>
    </xf>
    <xf numFmtId="0" fontId="18" fillId="0" borderId="0" xfId="46" applyFont="1" applyAlignment="1" applyProtection="1">
      <alignment horizontal="center" vertical="center" wrapText="1"/>
      <protection hidden="1"/>
    </xf>
    <xf numFmtId="0" fontId="20" fillId="0" borderId="40" xfId="46" applyFont="1" applyBorder="1" applyAlignment="1" applyProtection="1">
      <alignment horizontal="center" vertical="center" wrapText="1"/>
      <protection hidden="1"/>
    </xf>
    <xf numFmtId="0" fontId="20" fillId="0" borderId="41" xfId="46" applyFont="1" applyBorder="1" applyAlignment="1" applyProtection="1">
      <alignment horizontal="justify" vertical="center" wrapText="1"/>
      <protection hidden="1"/>
    </xf>
    <xf numFmtId="0" fontId="20" fillId="0" borderId="27" xfId="46" applyFont="1" applyBorder="1" applyAlignment="1" applyProtection="1">
      <alignment horizontal="justify" vertical="center" wrapText="1"/>
      <protection hidden="1"/>
    </xf>
    <xf numFmtId="0" fontId="60" fillId="0" borderId="45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0" fontId="60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44" xfId="49" applyFont="1" applyFill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0" fontId="7" fillId="25" borderId="29" xfId="49" applyFont="1" applyFill="1" applyBorder="1" applyAlignment="1">
      <alignment horizontal="center" vertical="center"/>
    </xf>
    <xf numFmtId="0" fontId="7" fillId="25" borderId="30" xfId="49" applyFont="1" applyFill="1" applyBorder="1" applyAlignment="1">
      <alignment horizontal="center" vertical="center"/>
    </xf>
    <xf numFmtId="0" fontId="10" fillId="25" borderId="42" xfId="49" applyFont="1" applyFill="1" applyBorder="1" applyAlignment="1">
      <alignment horizontal="center" vertical="center"/>
    </xf>
    <xf numFmtId="0" fontId="10" fillId="25" borderId="20" xfId="49" applyFont="1" applyFill="1" applyBorder="1" applyAlignment="1">
      <alignment horizontal="center" vertical="center"/>
    </xf>
    <xf numFmtId="0" fontId="14" fillId="25" borderId="42" xfId="49" applyFont="1" applyFill="1" applyBorder="1" applyAlignment="1">
      <alignment horizontal="center" vertical="center" wrapText="1"/>
    </xf>
    <xf numFmtId="0" fontId="14" fillId="25" borderId="42" xfId="49" applyFont="1" applyFill="1" applyBorder="1" applyAlignment="1">
      <alignment horizontal="center" vertical="center"/>
    </xf>
    <xf numFmtId="0" fontId="9" fillId="25" borderId="42" xfId="49" applyFont="1" applyFill="1" applyBorder="1" applyAlignment="1">
      <alignment horizontal="center" vertical="center" wrapText="1"/>
    </xf>
    <xf numFmtId="0" fontId="9" fillId="25" borderId="20" xfId="49" applyFont="1" applyFill="1" applyBorder="1" applyAlignment="1">
      <alignment horizontal="center" vertical="center"/>
    </xf>
    <xf numFmtId="0" fontId="10" fillId="25" borderId="41" xfId="49" applyFont="1" applyFill="1" applyBorder="1" applyAlignment="1">
      <alignment horizontal="center" vertical="center" wrapText="1"/>
    </xf>
    <xf numFmtId="0" fontId="10" fillId="25" borderId="43" xfId="49" applyFont="1" applyFill="1" applyBorder="1" applyAlignment="1">
      <alignment horizontal="center" vertical="center" wrapText="1"/>
    </xf>
    <xf numFmtId="0" fontId="60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4" fillId="29" borderId="0" xfId="48" applyFont="1" applyFill="1" applyAlignment="1" applyProtection="1">
      <alignment horizontal="justify"/>
      <protection hidden="1"/>
    </xf>
    <xf numFmtId="0" fontId="10" fillId="29" borderId="0" xfId="47" applyFont="1" applyFill="1" applyAlignment="1" applyProtection="1">
      <alignment horizontal="right"/>
      <protection hidden="1"/>
    </xf>
    <xf numFmtId="0" fontId="6" fillId="29" borderId="0" xfId="0" applyFont="1" applyFill="1" applyBorder="1" applyAlignment="1" applyProtection="1">
      <alignment horizontal="center"/>
      <protection locked="0"/>
    </xf>
    <xf numFmtId="0" fontId="7" fillId="29" borderId="6" xfId="47" applyFont="1" applyFill="1" applyBorder="1" applyAlignment="1" applyProtection="1">
      <alignment horizontal="center" vertical="center" wrapText="1"/>
      <protection locked="0"/>
    </xf>
    <xf numFmtId="0" fontId="7" fillId="29" borderId="46" xfId="0" applyFont="1" applyFill="1" applyBorder="1" applyAlignment="1" applyProtection="1">
      <alignment horizontal="center"/>
      <protection locked="0"/>
    </xf>
    <xf numFmtId="0" fontId="7" fillId="29" borderId="6" xfId="47" applyFont="1" applyFill="1" applyBorder="1" applyAlignment="1" applyProtection="1">
      <alignment horizontal="center" vertical="center"/>
      <protection locked="0"/>
    </xf>
    <xf numFmtId="0" fontId="7" fillId="29" borderId="6" xfId="45" applyFont="1" applyFill="1" applyBorder="1" applyAlignment="1" applyProtection="1">
      <alignment horizontal="center" vertical="center" wrapText="1"/>
      <protection locked="0"/>
    </xf>
    <xf numFmtId="0" fontId="16" fillId="29" borderId="6" xfId="45" applyFill="1" applyBorder="1" applyProtection="1">
      <protection locked="0"/>
    </xf>
    <xf numFmtId="0" fontId="10" fillId="29" borderId="0" xfId="47" applyFont="1" applyFill="1" applyAlignment="1" applyProtection="1">
      <alignment horizontal="justify"/>
      <protection hidden="1"/>
    </xf>
    <xf numFmtId="0" fontId="11" fillId="29" borderId="0" xfId="47" applyFont="1" applyFill="1" applyAlignment="1" applyProtection="1">
      <alignment horizontal="center"/>
      <protection locked="0"/>
    </xf>
    <xf numFmtId="0" fontId="7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alignment horizontal="left"/>
      <protection locked="0"/>
    </xf>
    <xf numFmtId="0" fontId="10" fillId="29" borderId="47" xfId="47" applyFont="1" applyFill="1" applyBorder="1" applyAlignment="1" applyProtection="1">
      <alignment horizontal="center"/>
      <protection locked="0"/>
    </xf>
    <xf numFmtId="0" fontId="10" fillId="29" borderId="0" xfId="47" applyFont="1" applyFill="1" applyBorder="1" applyAlignment="1" applyProtection="1">
      <alignment horizontal="center"/>
      <protection locked="0"/>
    </xf>
    <xf numFmtId="0" fontId="4" fillId="29" borderId="0" xfId="48" applyFont="1" applyFill="1" applyAlignment="1" applyProtection="1">
      <alignment horizontal="center" vertical="center" wrapText="1"/>
      <protection hidden="1"/>
    </xf>
    <xf numFmtId="0" fontId="4" fillId="29" borderId="0" xfId="45" applyFont="1" applyFill="1" applyAlignment="1" applyProtection="1">
      <alignment horizontal="center" vertical="center" wrapText="1"/>
      <protection hidden="1"/>
    </xf>
    <xf numFmtId="0" fontId="55" fillId="29" borderId="0" xfId="47" applyFont="1" applyFill="1" applyBorder="1" applyAlignment="1" applyProtection="1">
      <alignment horizontal="center"/>
      <protection hidden="1"/>
    </xf>
    <xf numFmtId="0" fontId="3" fillId="29" borderId="6" xfId="45" applyFont="1" applyFill="1" applyBorder="1" applyAlignment="1" applyProtection="1">
      <alignment horizontal="center" vertical="center" wrapText="1"/>
      <protection locked="0"/>
    </xf>
    <xf numFmtId="0" fontId="3" fillId="29" borderId="6" xfId="45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hidden="1"/>
    </xf>
    <xf numFmtId="0" fontId="6" fillId="29" borderId="0" xfId="0" applyFont="1" applyFill="1" applyBorder="1" applyAlignment="1" applyProtection="1">
      <alignment horizontal="left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5" fillId="29" borderId="0" xfId="47" applyFont="1" applyFill="1" applyBorder="1" applyAlignment="1" applyProtection="1">
      <alignment horizontal="center"/>
      <protection locked="0"/>
    </xf>
    <xf numFmtId="0" fontId="8" fillId="29" borderId="0" xfId="47" applyFont="1" applyFill="1" applyBorder="1" applyAlignment="1" applyProtection="1">
      <alignment horizontal="center"/>
      <protection locked="0"/>
    </xf>
    <xf numFmtId="0" fontId="8" fillId="29" borderId="0" xfId="47" applyFont="1" applyFill="1" applyBorder="1" applyAlignment="1" applyProtection="1">
      <alignment horizontal="center" vertical="justify"/>
      <protection locked="0"/>
    </xf>
    <xf numFmtId="0" fontId="2" fillId="29" borderId="0" xfId="47" applyFont="1" applyFill="1" applyBorder="1" applyAlignment="1" applyProtection="1">
      <alignment horizontal="center"/>
      <protection locked="0"/>
    </xf>
    <xf numFmtId="0" fontId="23" fillId="29" borderId="0" xfId="47" applyFont="1" applyFill="1" applyBorder="1" applyAlignment="1" applyProtection="1">
      <alignment horizontal="center"/>
      <protection locked="0"/>
    </xf>
    <xf numFmtId="0" fontId="3" fillId="29" borderId="0" xfId="47" applyFont="1" applyFill="1" applyBorder="1" applyAlignment="1" applyProtection="1">
      <alignment horizontal="center"/>
      <protection locked="0"/>
    </xf>
    <xf numFmtId="0" fontId="7" fillId="29" borderId="0" xfId="47" applyFont="1" applyFill="1" applyBorder="1" applyAlignment="1" applyProtection="1">
      <alignment horizontal="center" wrapText="1"/>
      <protection locked="0"/>
    </xf>
    <xf numFmtId="0" fontId="7" fillId="29" borderId="0" xfId="47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11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11" fillId="25" borderId="0" xfId="47" applyFont="1" applyFill="1" applyAlignment="1" applyProtection="1">
      <alignment horizontal="center"/>
      <protection locked="0"/>
    </xf>
    <xf numFmtId="0" fontId="7" fillId="0" borderId="46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6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3" fillId="0" borderId="0" xfId="47" applyFont="1" applyFill="1" applyBorder="1" applyAlignment="1" applyProtection="1">
      <alignment horizontal="center"/>
      <protection locked="0"/>
    </xf>
    <xf numFmtId="0" fontId="55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47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</cellXfs>
  <cellStyles count="7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DS.HSSV THUC HỌC 2014-2015 ngay 31-10-2014" xfId="51"/>
    <cellStyle name="Note" xfId="52" builtinId="10" customBuiltin="1"/>
    <cellStyle name="Output" xfId="53" builtinId="21" customBuiltin="1"/>
    <cellStyle name="Title" xfId="54" builtinId="15" customBuiltin="1"/>
    <cellStyle name="Total" xfId="55" builtinId="25" customBuiltin="1"/>
    <cellStyle name="Warning Text" xfId="56" builtinId="11" customBuiltin="1"/>
    <cellStyle name=" [0.00]_ Att. 1- Cover" xfId="74"/>
    <cellStyle name="_ Att. 1- Cover" xfId="75"/>
    <cellStyle name="?_ Att. 1- Cover" xfId="7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63"/>
    <cellStyle name="千分位[0]_Book1" xfId="64"/>
    <cellStyle name="千分位_99Q3647-ALL-CAS2" xfId="65"/>
    <cellStyle name="貨幣 [0]_Book1" xfId="71"/>
    <cellStyle name="貨幣[0]_BRE" xfId="72"/>
    <cellStyle name="貨幣_Book1" xfId="73"/>
  </cellStyles>
  <dxfs count="7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9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08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09" name="Line 2"/>
        <xdr:cNvSpPr>
          <a:spLocks noChangeShapeType="1"/>
        </xdr:cNvSpPr>
      </xdr:nvSpPr>
      <xdr:spPr bwMode="auto">
        <a:xfrm>
          <a:off x="6429375" y="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0" name="Line 3"/>
        <xdr:cNvSpPr>
          <a:spLocks noChangeShapeType="1"/>
        </xdr:cNvSpPr>
      </xdr:nvSpPr>
      <xdr:spPr bwMode="auto">
        <a:xfrm>
          <a:off x="6438900" y="14954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79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0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1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2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5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"/>
  <sheetViews>
    <sheetView workbookViewId="0">
      <selection activeCell="C22" sqref="C22"/>
    </sheetView>
  </sheetViews>
  <sheetFormatPr defaultRowHeight="18"/>
  <cols>
    <col min="1" max="1" width="7" style="27" bestFit="1" customWidth="1"/>
    <col min="2" max="2" width="41.42578125" style="27" customWidth="1"/>
    <col min="3" max="3" width="91.140625" style="27" customWidth="1"/>
    <col min="4" max="16384" width="9.140625" style="27"/>
  </cols>
  <sheetData>
    <row r="1" spans="1:3" s="12" customFormat="1" ht="26.25" thickBot="1">
      <c r="A1" s="149" t="s">
        <v>65</v>
      </c>
      <c r="B1" s="149"/>
      <c r="C1" s="149"/>
    </row>
    <row r="2" spans="1:3" s="16" customFormat="1" ht="21" thickBot="1">
      <c r="A2" s="13" t="s">
        <v>28</v>
      </c>
      <c r="B2" s="14" t="s">
        <v>55</v>
      </c>
      <c r="C2" s="15" t="s">
        <v>56</v>
      </c>
    </row>
    <row r="3" spans="1:3" s="20" customFormat="1" ht="33.75" thickBot="1">
      <c r="A3" s="17">
        <v>1</v>
      </c>
      <c r="B3" s="18" t="s">
        <v>60</v>
      </c>
      <c r="C3" s="19" t="s">
        <v>9</v>
      </c>
    </row>
    <row r="4" spans="1:3" s="20" customFormat="1" ht="33.75" thickBot="1">
      <c r="A4" s="143">
        <v>2</v>
      </c>
      <c r="B4" s="151" t="s">
        <v>102</v>
      </c>
      <c r="C4" s="21" t="s">
        <v>10</v>
      </c>
    </row>
    <row r="5" spans="1:3" s="20" customFormat="1" ht="18" customHeight="1">
      <c r="A5" s="150"/>
      <c r="B5" s="152"/>
      <c r="C5" s="22" t="s">
        <v>7</v>
      </c>
    </row>
    <row r="6" spans="1:3" s="20" customFormat="1" ht="33">
      <c r="A6" s="150"/>
      <c r="B6" s="152"/>
      <c r="C6" s="23" t="s">
        <v>67</v>
      </c>
    </row>
    <row r="7" spans="1:3" s="20" customFormat="1" ht="16.5">
      <c r="A7" s="150"/>
      <c r="B7" s="152"/>
      <c r="C7" s="24" t="s">
        <v>57</v>
      </c>
    </row>
    <row r="8" spans="1:3" s="20" customFormat="1" ht="16.5">
      <c r="A8" s="150"/>
      <c r="B8" s="152"/>
      <c r="C8" s="25" t="s">
        <v>58</v>
      </c>
    </row>
    <row r="9" spans="1:3" s="20" customFormat="1" ht="33.75" thickBot="1">
      <c r="A9" s="150"/>
      <c r="B9" s="152"/>
      <c r="C9" s="26" t="s">
        <v>59</v>
      </c>
    </row>
    <row r="10" spans="1:3" s="20" customFormat="1" ht="53.25" customHeight="1">
      <c r="A10" s="143">
        <v>3</v>
      </c>
      <c r="B10" s="145" t="s">
        <v>122</v>
      </c>
      <c r="C10" s="146"/>
    </row>
    <row r="11" spans="1:3" s="20" customFormat="1" ht="36" customHeight="1" thickBot="1">
      <c r="A11" s="144"/>
      <c r="B11" s="147" t="s">
        <v>103</v>
      </c>
      <c r="C11" s="148"/>
    </row>
  </sheetData>
  <sheetProtection sheet="1"/>
  <mergeCells count="6">
    <mergeCell ref="A10:A11"/>
    <mergeCell ref="B10:C10"/>
    <mergeCell ref="B11:C11"/>
    <mergeCell ref="A1:C1"/>
    <mergeCell ref="A4:A9"/>
    <mergeCell ref="B4:B9"/>
  </mergeCells>
  <phoneticPr fontId="17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zoomScale="130" workbookViewId="0">
      <pane ySplit="3" topLeftCell="A4" activePane="bottomLeft" state="frozen"/>
      <selection pane="bottomLeft" activeCell="C5" sqref="C5"/>
    </sheetView>
  </sheetViews>
  <sheetFormatPr defaultRowHeight="18.75"/>
  <cols>
    <col min="1" max="1" width="6.28515625" style="42" customWidth="1"/>
    <col min="2" max="2" width="18.5703125" style="56" customWidth="1"/>
    <col min="3" max="3" width="49.140625" style="57" bestFit="1" customWidth="1"/>
    <col min="4" max="4" width="9.28515625" style="56" customWidth="1"/>
    <col min="5" max="5" width="8.7109375" style="9" bestFit="1" customWidth="1"/>
    <col min="6" max="6" width="9.85546875" style="9" bestFit="1" customWidth="1"/>
    <col min="7" max="7" width="13.140625" style="9" bestFit="1" customWidth="1"/>
    <col min="8" max="8" width="13.42578125" style="9" bestFit="1" customWidth="1"/>
    <col min="9" max="9" width="10.140625" style="9" customWidth="1"/>
    <col min="10" max="16384" width="9.140625" style="55"/>
  </cols>
  <sheetData>
    <row r="1" spans="1:9" ht="63.75" customHeight="1" thickBot="1">
      <c r="A1" s="162" t="s">
        <v>589</v>
      </c>
      <c r="B1" s="163"/>
      <c r="C1" s="163"/>
      <c r="D1" s="163"/>
      <c r="E1" s="163"/>
      <c r="F1" s="163"/>
      <c r="G1" s="163"/>
      <c r="H1" s="163"/>
      <c r="I1" s="163"/>
    </row>
    <row r="2" spans="1:9" ht="12.75">
      <c r="A2" s="164" t="s">
        <v>12</v>
      </c>
      <c r="B2" s="166" t="s">
        <v>51</v>
      </c>
      <c r="C2" s="166" t="s">
        <v>52</v>
      </c>
      <c r="D2" s="172" t="s">
        <v>6</v>
      </c>
      <c r="E2" s="168" t="s">
        <v>70</v>
      </c>
      <c r="F2" s="169"/>
      <c r="G2" s="170" t="s">
        <v>4</v>
      </c>
      <c r="H2" s="170" t="s">
        <v>5</v>
      </c>
      <c r="I2" s="158" t="s">
        <v>53</v>
      </c>
    </row>
    <row r="3" spans="1:9" ht="41.25" customHeight="1" thickBot="1">
      <c r="A3" s="165"/>
      <c r="B3" s="167"/>
      <c r="C3" s="167"/>
      <c r="D3" s="173"/>
      <c r="E3" s="58" t="s">
        <v>3</v>
      </c>
      <c r="F3" s="58" t="s">
        <v>2</v>
      </c>
      <c r="G3" s="171"/>
      <c r="H3" s="171"/>
      <c r="I3" s="159"/>
    </row>
    <row r="4" spans="1:9" customFormat="1" ht="12.95" customHeight="1">
      <c r="A4" s="174">
        <v>1</v>
      </c>
      <c r="B4" s="175" t="s">
        <v>590</v>
      </c>
      <c r="C4" s="71" t="s">
        <v>591</v>
      </c>
      <c r="D4" s="46">
        <f t="shared" ref="D4:D39" si="0">E4+F4</f>
        <v>6</v>
      </c>
      <c r="E4" s="65">
        <v>6</v>
      </c>
      <c r="F4" s="76"/>
      <c r="G4" s="84">
        <v>1</v>
      </c>
      <c r="H4" s="84">
        <v>2</v>
      </c>
      <c r="I4" s="76"/>
    </row>
    <row r="5" spans="1:9" customFormat="1" ht="12.95" customHeight="1">
      <c r="A5" s="154"/>
      <c r="B5" s="156"/>
      <c r="C5" s="71" t="s">
        <v>592</v>
      </c>
      <c r="D5" s="46">
        <f t="shared" si="0"/>
        <v>4</v>
      </c>
      <c r="E5" s="65">
        <v>4</v>
      </c>
      <c r="F5" s="46"/>
      <c r="G5" s="84">
        <v>1</v>
      </c>
      <c r="H5" s="47">
        <v>2</v>
      </c>
      <c r="I5" s="65"/>
    </row>
    <row r="6" spans="1:9" customFormat="1" ht="12.95" customHeight="1">
      <c r="A6" s="154"/>
      <c r="B6" s="156"/>
      <c r="C6" s="71" t="s">
        <v>593</v>
      </c>
      <c r="D6" s="46">
        <f t="shared" si="0"/>
        <v>4</v>
      </c>
      <c r="E6" s="65">
        <v>4</v>
      </c>
      <c r="F6" s="46"/>
      <c r="G6" s="84">
        <v>1</v>
      </c>
      <c r="H6" s="47">
        <v>2</v>
      </c>
      <c r="I6" s="65"/>
    </row>
    <row r="7" spans="1:9" customFormat="1" ht="12.95" customHeight="1">
      <c r="A7" s="154"/>
      <c r="B7" s="156"/>
      <c r="C7" s="71" t="s">
        <v>594</v>
      </c>
      <c r="D7" s="46">
        <f t="shared" si="0"/>
        <v>4</v>
      </c>
      <c r="E7" s="65">
        <v>4</v>
      </c>
      <c r="F7" s="46"/>
      <c r="G7" s="84">
        <v>1</v>
      </c>
      <c r="H7" s="47">
        <v>2</v>
      </c>
      <c r="I7" s="65"/>
    </row>
    <row r="8" spans="1:9" customFormat="1" ht="12.95" customHeight="1">
      <c r="A8" s="154"/>
      <c r="B8" s="156"/>
      <c r="C8" s="71" t="s">
        <v>154</v>
      </c>
      <c r="D8" s="46">
        <f t="shared" si="0"/>
        <v>4</v>
      </c>
      <c r="E8" s="65">
        <v>4</v>
      </c>
      <c r="F8" s="46"/>
      <c r="G8" s="84">
        <v>1</v>
      </c>
      <c r="H8" s="47">
        <v>2</v>
      </c>
      <c r="I8" s="65"/>
    </row>
    <row r="9" spans="1:9" customFormat="1" ht="12.95" customHeight="1">
      <c r="A9" s="154"/>
      <c r="B9" s="156"/>
      <c r="C9" s="71" t="s">
        <v>161</v>
      </c>
      <c r="D9" s="46">
        <f t="shared" si="0"/>
        <v>1</v>
      </c>
      <c r="E9" s="65">
        <v>1</v>
      </c>
      <c r="F9" s="97"/>
      <c r="G9" s="84">
        <v>1</v>
      </c>
      <c r="H9" s="47">
        <v>1</v>
      </c>
      <c r="I9" s="65"/>
    </row>
    <row r="10" spans="1:9" customFormat="1" ht="12.95" customHeight="1">
      <c r="A10" s="154"/>
      <c r="B10" s="156"/>
      <c r="C10" s="79" t="s">
        <v>156</v>
      </c>
      <c r="D10" s="46">
        <f t="shared" si="0"/>
        <v>2</v>
      </c>
      <c r="E10" s="97">
        <v>2</v>
      </c>
      <c r="F10" s="97"/>
      <c r="G10" s="84">
        <v>1</v>
      </c>
      <c r="H10" s="47">
        <v>1</v>
      </c>
      <c r="I10" s="65"/>
    </row>
    <row r="11" spans="1:9" customFormat="1" ht="12.95" customHeight="1">
      <c r="A11" s="154"/>
      <c r="B11" s="156"/>
      <c r="C11" s="98" t="s">
        <v>595</v>
      </c>
      <c r="D11" s="46">
        <f t="shared" si="0"/>
        <v>2</v>
      </c>
      <c r="E11" s="97">
        <v>2</v>
      </c>
      <c r="F11" s="97"/>
      <c r="G11" s="84">
        <v>1</v>
      </c>
      <c r="H11" s="72">
        <v>1</v>
      </c>
      <c r="I11" s="65"/>
    </row>
    <row r="12" spans="1:9" customFormat="1" ht="12.95" customHeight="1" thickBot="1">
      <c r="A12" s="155"/>
      <c r="B12" s="161"/>
      <c r="C12" s="99" t="s">
        <v>159</v>
      </c>
      <c r="D12" s="67">
        <f t="shared" si="0"/>
        <v>4</v>
      </c>
      <c r="E12" s="100">
        <v>4</v>
      </c>
      <c r="F12" s="101"/>
      <c r="G12" s="85">
        <v>1</v>
      </c>
      <c r="H12" s="72">
        <v>2</v>
      </c>
      <c r="I12" s="102"/>
    </row>
    <row r="13" spans="1:9" customFormat="1" ht="12.95" customHeight="1" thickTop="1">
      <c r="A13" s="153">
        <v>2</v>
      </c>
      <c r="B13" s="160" t="s">
        <v>596</v>
      </c>
      <c r="C13" s="73" t="s">
        <v>591</v>
      </c>
      <c r="D13" s="64">
        <f t="shared" si="0"/>
        <v>6</v>
      </c>
      <c r="E13" s="103">
        <v>6</v>
      </c>
      <c r="F13" s="74"/>
      <c r="G13" s="86">
        <v>1</v>
      </c>
      <c r="H13" s="86">
        <v>2</v>
      </c>
      <c r="I13" s="74"/>
    </row>
    <row r="14" spans="1:9" customFormat="1" ht="12.95" customHeight="1">
      <c r="A14" s="154"/>
      <c r="B14" s="157"/>
      <c r="C14" s="104" t="s">
        <v>592</v>
      </c>
      <c r="D14" s="46">
        <f t="shared" si="0"/>
        <v>4</v>
      </c>
      <c r="E14" s="65">
        <v>4</v>
      </c>
      <c r="F14" s="97"/>
      <c r="G14" s="84">
        <v>1</v>
      </c>
      <c r="H14" s="47">
        <v>2</v>
      </c>
      <c r="I14" s="65"/>
    </row>
    <row r="15" spans="1:9" customFormat="1" ht="12.95" customHeight="1">
      <c r="A15" s="154"/>
      <c r="B15" s="156"/>
      <c r="C15" s="71" t="s">
        <v>593</v>
      </c>
      <c r="D15" s="46">
        <f t="shared" si="0"/>
        <v>4</v>
      </c>
      <c r="E15" s="65">
        <v>4</v>
      </c>
      <c r="F15" s="46"/>
      <c r="G15" s="84">
        <v>1</v>
      </c>
      <c r="H15" s="47">
        <v>2</v>
      </c>
      <c r="I15" s="65"/>
    </row>
    <row r="16" spans="1:9" customFormat="1" ht="12.95" customHeight="1">
      <c r="A16" s="154"/>
      <c r="B16" s="156"/>
      <c r="C16" s="71" t="s">
        <v>594</v>
      </c>
      <c r="D16" s="46">
        <f t="shared" si="0"/>
        <v>4</v>
      </c>
      <c r="E16" s="65">
        <v>4</v>
      </c>
      <c r="F16" s="46"/>
      <c r="G16" s="84">
        <v>1</v>
      </c>
      <c r="H16" s="47">
        <v>2</v>
      </c>
      <c r="I16" s="65"/>
    </row>
    <row r="17" spans="1:10" customFormat="1" ht="12.95" customHeight="1">
      <c r="A17" s="154"/>
      <c r="B17" s="156"/>
      <c r="C17" s="71" t="s">
        <v>154</v>
      </c>
      <c r="D17" s="46">
        <f t="shared" si="0"/>
        <v>4</v>
      </c>
      <c r="E17" s="65">
        <v>4</v>
      </c>
      <c r="F17" s="97"/>
      <c r="G17" s="84">
        <v>1</v>
      </c>
      <c r="H17" s="47">
        <v>2</v>
      </c>
      <c r="I17" s="65"/>
    </row>
    <row r="18" spans="1:10" customFormat="1" ht="12.95" customHeight="1">
      <c r="A18" s="154"/>
      <c r="B18" s="156"/>
      <c r="C18" s="71" t="s">
        <v>161</v>
      </c>
      <c r="D18" s="46">
        <f t="shared" si="0"/>
        <v>1</v>
      </c>
      <c r="E18" s="65">
        <v>1</v>
      </c>
      <c r="F18" s="97"/>
      <c r="G18" s="84">
        <v>1</v>
      </c>
      <c r="H18" s="47">
        <v>1</v>
      </c>
      <c r="I18" s="65"/>
    </row>
    <row r="19" spans="1:10" customFormat="1" ht="12.95" customHeight="1">
      <c r="A19" s="154"/>
      <c r="B19" s="156"/>
      <c r="C19" s="71" t="s">
        <v>158</v>
      </c>
      <c r="D19" s="46">
        <f t="shared" si="0"/>
        <v>2</v>
      </c>
      <c r="E19" s="97">
        <v>2</v>
      </c>
      <c r="F19" s="97"/>
      <c r="G19" s="84">
        <v>1</v>
      </c>
      <c r="H19" s="47">
        <v>1</v>
      </c>
      <c r="I19" s="65"/>
    </row>
    <row r="20" spans="1:10" customFormat="1" ht="12.95" customHeight="1">
      <c r="A20" s="154"/>
      <c r="B20" s="156"/>
      <c r="C20" s="71" t="s">
        <v>157</v>
      </c>
      <c r="D20" s="46">
        <f t="shared" si="0"/>
        <v>2</v>
      </c>
      <c r="E20" s="97">
        <v>2</v>
      </c>
      <c r="F20" s="97"/>
      <c r="G20" s="84">
        <v>1</v>
      </c>
      <c r="H20" s="72">
        <v>1</v>
      </c>
      <c r="I20" s="66"/>
    </row>
    <row r="21" spans="1:10" customFormat="1" ht="12.95" customHeight="1">
      <c r="A21" s="154"/>
      <c r="B21" s="156"/>
      <c r="C21" s="105" t="s">
        <v>159</v>
      </c>
      <c r="D21" s="46">
        <f t="shared" si="0"/>
        <v>4</v>
      </c>
      <c r="E21" s="106">
        <v>4</v>
      </c>
      <c r="F21" s="106"/>
      <c r="G21" s="47">
        <v>1</v>
      </c>
      <c r="H21" s="72">
        <v>2</v>
      </c>
      <c r="I21" s="66"/>
    </row>
    <row r="22" spans="1:10" customFormat="1" ht="12.95" customHeight="1">
      <c r="A22" s="154"/>
      <c r="B22" s="156"/>
      <c r="C22" s="75" t="s">
        <v>597</v>
      </c>
      <c r="D22" s="46">
        <f t="shared" si="0"/>
        <v>1</v>
      </c>
      <c r="E22" s="106"/>
      <c r="F22" s="106">
        <v>1</v>
      </c>
      <c r="G22" s="85">
        <v>1</v>
      </c>
      <c r="H22" s="72">
        <v>1</v>
      </c>
      <c r="I22" s="66"/>
    </row>
    <row r="23" spans="1:10" customFormat="1" ht="12.95" customHeight="1" thickBot="1">
      <c r="A23" s="154"/>
      <c r="B23" s="161"/>
      <c r="C23" s="77" t="s">
        <v>598</v>
      </c>
      <c r="D23" s="67">
        <f t="shared" si="0"/>
        <v>1</v>
      </c>
      <c r="E23" s="106"/>
      <c r="F23" s="100">
        <v>1</v>
      </c>
      <c r="G23" s="87">
        <v>1</v>
      </c>
      <c r="H23" s="72">
        <v>1</v>
      </c>
      <c r="I23" s="66"/>
    </row>
    <row r="24" spans="1:10" customFormat="1" ht="12.95" customHeight="1" thickTop="1">
      <c r="A24" s="153">
        <v>3</v>
      </c>
      <c r="B24" s="156" t="s">
        <v>599</v>
      </c>
      <c r="C24" s="78" t="s">
        <v>591</v>
      </c>
      <c r="D24" s="64">
        <f t="shared" si="0"/>
        <v>6</v>
      </c>
      <c r="E24" s="107">
        <v>6</v>
      </c>
      <c r="F24" s="76"/>
      <c r="G24" s="84">
        <v>1</v>
      </c>
      <c r="H24" s="86">
        <v>2</v>
      </c>
      <c r="I24" s="74"/>
    </row>
    <row r="25" spans="1:10" customFormat="1" ht="12.95" customHeight="1">
      <c r="A25" s="154"/>
      <c r="B25" s="156"/>
      <c r="C25" s="71" t="s">
        <v>592</v>
      </c>
      <c r="D25" s="46">
        <f t="shared" si="0"/>
        <v>4</v>
      </c>
      <c r="E25" s="65">
        <v>4</v>
      </c>
      <c r="F25" s="46"/>
      <c r="G25" s="84">
        <v>1</v>
      </c>
      <c r="H25" s="47">
        <v>2</v>
      </c>
      <c r="I25" s="65"/>
    </row>
    <row r="26" spans="1:10" customFormat="1" ht="12.95" customHeight="1">
      <c r="A26" s="154"/>
      <c r="B26" s="156"/>
      <c r="C26" s="71" t="s">
        <v>593</v>
      </c>
      <c r="D26" s="46">
        <f t="shared" si="0"/>
        <v>4</v>
      </c>
      <c r="E26" s="65">
        <v>4</v>
      </c>
      <c r="F26" s="46"/>
      <c r="G26" s="84">
        <v>1</v>
      </c>
      <c r="H26" s="47">
        <v>2</v>
      </c>
      <c r="I26" s="65"/>
    </row>
    <row r="27" spans="1:10" customFormat="1" ht="12.95" customHeight="1">
      <c r="A27" s="154"/>
      <c r="B27" s="157"/>
      <c r="C27" s="71" t="s">
        <v>594</v>
      </c>
      <c r="D27" s="46">
        <f t="shared" si="0"/>
        <v>4</v>
      </c>
      <c r="E27" s="65">
        <v>4</v>
      </c>
      <c r="F27" s="46"/>
      <c r="G27" s="84">
        <v>1</v>
      </c>
      <c r="H27" s="47">
        <v>2</v>
      </c>
      <c r="I27" s="65"/>
    </row>
    <row r="28" spans="1:10" customFormat="1" ht="12.95" customHeight="1">
      <c r="A28" s="154"/>
      <c r="B28" s="156"/>
      <c r="C28" s="71" t="s">
        <v>154</v>
      </c>
      <c r="D28" s="46">
        <f t="shared" si="0"/>
        <v>4</v>
      </c>
      <c r="E28" s="65">
        <v>4</v>
      </c>
      <c r="F28" s="46"/>
      <c r="G28" s="84">
        <v>1</v>
      </c>
      <c r="H28" s="47">
        <v>2</v>
      </c>
      <c r="I28" s="65"/>
    </row>
    <row r="29" spans="1:10" customFormat="1" ht="12.95" customHeight="1">
      <c r="A29" s="154"/>
      <c r="B29" s="156"/>
      <c r="C29" s="71" t="s">
        <v>161</v>
      </c>
      <c r="D29" s="46">
        <f t="shared" si="0"/>
        <v>1</v>
      </c>
      <c r="E29" s="65">
        <v>1</v>
      </c>
      <c r="F29" s="46"/>
      <c r="G29" s="84">
        <v>1</v>
      </c>
      <c r="H29" s="47">
        <v>1</v>
      </c>
      <c r="I29" s="65"/>
    </row>
    <row r="30" spans="1:10" customFormat="1" ht="12.95" customHeight="1">
      <c r="A30" s="154"/>
      <c r="B30" s="156"/>
      <c r="C30" s="71" t="s">
        <v>155</v>
      </c>
      <c r="D30" s="46">
        <f t="shared" si="0"/>
        <v>2</v>
      </c>
      <c r="E30" s="65">
        <v>2</v>
      </c>
      <c r="F30" s="97"/>
      <c r="G30" s="84">
        <v>1</v>
      </c>
      <c r="H30" s="47">
        <v>1</v>
      </c>
      <c r="I30" s="66"/>
    </row>
    <row r="31" spans="1:10" customFormat="1" ht="12.95" customHeight="1">
      <c r="A31" s="154"/>
      <c r="B31" s="156"/>
      <c r="C31" s="98" t="s">
        <v>600</v>
      </c>
      <c r="D31" s="46">
        <f t="shared" si="0"/>
        <v>2</v>
      </c>
      <c r="E31" s="65">
        <v>2</v>
      </c>
      <c r="F31" s="97"/>
      <c r="G31" s="84">
        <v>1</v>
      </c>
      <c r="H31" s="47">
        <v>1</v>
      </c>
      <c r="I31" s="108"/>
      <c r="J31" s="109"/>
    </row>
    <row r="32" spans="1:10" customFormat="1" ht="12.95" customHeight="1" thickBot="1">
      <c r="A32" s="155"/>
      <c r="B32" s="156"/>
      <c r="C32" s="99" t="s">
        <v>159</v>
      </c>
      <c r="D32" s="67">
        <f t="shared" si="0"/>
        <v>4</v>
      </c>
      <c r="E32" s="106">
        <v>4</v>
      </c>
      <c r="F32" s="101"/>
      <c r="G32" s="68">
        <v>1</v>
      </c>
      <c r="H32" s="72">
        <v>2</v>
      </c>
      <c r="I32" s="69"/>
    </row>
    <row r="33" spans="1:9" customFormat="1" ht="12.95" customHeight="1" thickTop="1">
      <c r="A33" s="153">
        <v>4</v>
      </c>
      <c r="B33" s="160" t="s">
        <v>601</v>
      </c>
      <c r="C33" s="73" t="s">
        <v>591</v>
      </c>
      <c r="D33" s="70">
        <f t="shared" si="0"/>
        <v>6</v>
      </c>
      <c r="E33" s="107">
        <v>6</v>
      </c>
      <c r="F33" s="74"/>
      <c r="G33" s="86">
        <v>1</v>
      </c>
      <c r="H33" s="86">
        <v>2</v>
      </c>
      <c r="I33" s="74"/>
    </row>
    <row r="34" spans="1:9" customFormat="1" ht="12.95" customHeight="1">
      <c r="A34" s="154"/>
      <c r="B34" s="156"/>
      <c r="C34" s="71" t="s">
        <v>592</v>
      </c>
      <c r="D34" s="46">
        <f t="shared" si="0"/>
        <v>4</v>
      </c>
      <c r="E34" s="65">
        <v>4</v>
      </c>
      <c r="F34" s="65"/>
      <c r="G34" s="84">
        <v>1</v>
      </c>
      <c r="H34" s="47">
        <v>2</v>
      </c>
      <c r="I34" s="65"/>
    </row>
    <row r="35" spans="1:9" customFormat="1" ht="12.95" customHeight="1">
      <c r="A35" s="154"/>
      <c r="B35" s="156"/>
      <c r="C35" s="71" t="s">
        <v>593</v>
      </c>
      <c r="D35" s="46">
        <f t="shared" si="0"/>
        <v>4</v>
      </c>
      <c r="E35" s="65">
        <v>4</v>
      </c>
      <c r="F35" s="65"/>
      <c r="G35" s="84">
        <v>1</v>
      </c>
      <c r="H35" s="47">
        <v>2</v>
      </c>
      <c r="I35" s="65"/>
    </row>
    <row r="36" spans="1:9" customFormat="1" ht="12.95" customHeight="1">
      <c r="A36" s="154"/>
      <c r="B36" s="156"/>
      <c r="C36" s="71" t="s">
        <v>594</v>
      </c>
      <c r="D36" s="46">
        <f t="shared" si="0"/>
        <v>4</v>
      </c>
      <c r="E36" s="65">
        <v>4</v>
      </c>
      <c r="F36" s="65"/>
      <c r="G36" s="84">
        <v>1</v>
      </c>
      <c r="H36" s="47">
        <v>2</v>
      </c>
      <c r="I36" s="65"/>
    </row>
    <row r="37" spans="1:9" customFormat="1" ht="12.95" customHeight="1">
      <c r="A37" s="154"/>
      <c r="B37" s="156"/>
      <c r="C37" s="71" t="s">
        <v>154</v>
      </c>
      <c r="D37" s="46">
        <f t="shared" si="0"/>
        <v>4</v>
      </c>
      <c r="E37" s="65">
        <v>4</v>
      </c>
      <c r="F37" s="65"/>
      <c r="G37" s="84">
        <v>1</v>
      </c>
      <c r="H37" s="47">
        <v>2</v>
      </c>
      <c r="I37" s="65"/>
    </row>
    <row r="38" spans="1:9" customFormat="1" ht="12.95" customHeight="1">
      <c r="A38" s="154"/>
      <c r="B38" s="156"/>
      <c r="C38" s="71" t="s">
        <v>161</v>
      </c>
      <c r="D38" s="46">
        <f t="shared" si="0"/>
        <v>1</v>
      </c>
      <c r="E38" s="65">
        <v>1</v>
      </c>
      <c r="F38" s="65"/>
      <c r="G38" s="84">
        <v>1</v>
      </c>
      <c r="H38" s="47">
        <v>1</v>
      </c>
      <c r="I38" s="65"/>
    </row>
    <row r="39" spans="1:9" customFormat="1" ht="12.95" customHeight="1" thickBot="1">
      <c r="A39" s="155"/>
      <c r="B39" s="161"/>
      <c r="C39" s="110" t="s">
        <v>160</v>
      </c>
      <c r="D39" s="67">
        <f t="shared" si="0"/>
        <v>4</v>
      </c>
      <c r="E39" s="111">
        <v>3</v>
      </c>
      <c r="F39" s="69">
        <v>1</v>
      </c>
      <c r="G39" s="68">
        <v>1</v>
      </c>
      <c r="H39" s="68">
        <v>2</v>
      </c>
      <c r="I39" s="69"/>
    </row>
    <row r="40" spans="1:9" ht="19.5" thickTop="1"/>
  </sheetData>
  <sheetProtection sheet="1"/>
  <mergeCells count="17">
    <mergeCell ref="A1:I1"/>
    <mergeCell ref="A2:A3"/>
    <mergeCell ref="B2:B3"/>
    <mergeCell ref="C2:C3"/>
    <mergeCell ref="E2:F2"/>
    <mergeCell ref="G2:G3"/>
    <mergeCell ref="H2:H3"/>
    <mergeCell ref="D2:D3"/>
    <mergeCell ref="A24:A32"/>
    <mergeCell ref="B24:B32"/>
    <mergeCell ref="I2:I3"/>
    <mergeCell ref="A33:A39"/>
    <mergeCell ref="B33:B39"/>
    <mergeCell ref="A4:A12"/>
    <mergeCell ref="B4:B12"/>
    <mergeCell ref="A13:A23"/>
    <mergeCell ref="B13:B23"/>
  </mergeCells>
  <phoneticPr fontId="15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2"/>
  </sheetPr>
  <dimension ref="A1:J152"/>
  <sheetViews>
    <sheetView zoomScale="160" workbookViewId="0">
      <pane ySplit="1" topLeftCell="A15" activePane="bottomLeft" state="frozen"/>
      <selection pane="bottomLeft" activeCell="B2" sqref="B2:B37"/>
    </sheetView>
  </sheetViews>
  <sheetFormatPr defaultRowHeight="15"/>
  <cols>
    <col min="1" max="1" width="5.140625" style="6" customWidth="1"/>
    <col min="2" max="2" width="12" style="7" customWidth="1"/>
    <col min="3" max="3" width="19.140625" style="40" bestFit="1" customWidth="1"/>
    <col min="4" max="4" width="7.85546875" style="41" bestFit="1" customWidth="1"/>
    <col min="5" max="5" width="12.42578125" style="6" hidden="1" customWidth="1"/>
    <col min="6" max="6" width="10.5703125" style="6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28</v>
      </c>
      <c r="B1" s="5" t="s">
        <v>11</v>
      </c>
      <c r="C1" s="39" t="s">
        <v>29</v>
      </c>
      <c r="D1" s="8" t="s">
        <v>30</v>
      </c>
      <c r="E1" s="5" t="s">
        <v>50</v>
      </c>
      <c r="F1" s="5" t="s">
        <v>31</v>
      </c>
      <c r="G1" s="38" t="s">
        <v>68</v>
      </c>
      <c r="H1" s="91" t="s">
        <v>69</v>
      </c>
      <c r="I1" s="88" t="s">
        <v>162</v>
      </c>
      <c r="J1" s="7">
        <f>MAX(A:A)</f>
        <v>51</v>
      </c>
    </row>
    <row r="2" spans="1:10">
      <c r="A2" s="92">
        <v>1</v>
      </c>
      <c r="B2" s="80" t="s">
        <v>166</v>
      </c>
      <c r="C2" s="81" t="s">
        <v>167</v>
      </c>
      <c r="D2" s="96" t="s">
        <v>17</v>
      </c>
      <c r="E2" s="80" t="s">
        <v>232</v>
      </c>
      <c r="F2" s="92" t="s">
        <v>165</v>
      </c>
      <c r="G2" s="83" t="s">
        <v>33</v>
      </c>
      <c r="H2" s="92"/>
      <c r="I2" s="93"/>
    </row>
    <row r="3" spans="1:10">
      <c r="A3" s="95">
        <v>2</v>
      </c>
      <c r="B3" s="80" t="s">
        <v>168</v>
      </c>
      <c r="C3" s="81" t="s">
        <v>169</v>
      </c>
      <c r="D3" s="82" t="s">
        <v>41</v>
      </c>
      <c r="E3" s="80" t="s">
        <v>233</v>
      </c>
      <c r="F3" s="92" t="s">
        <v>165</v>
      </c>
      <c r="G3" s="83" t="s">
        <v>33</v>
      </c>
      <c r="H3" s="94"/>
      <c r="I3" s="94"/>
    </row>
    <row r="4" spans="1:10">
      <c r="A4" s="92">
        <v>3</v>
      </c>
      <c r="B4" s="80" t="s">
        <v>170</v>
      </c>
      <c r="C4" s="81" t="s">
        <v>171</v>
      </c>
      <c r="D4" s="82" t="s">
        <v>41</v>
      </c>
      <c r="E4" s="80" t="s">
        <v>234</v>
      </c>
      <c r="F4" s="92" t="s">
        <v>165</v>
      </c>
      <c r="G4" s="83" t="s">
        <v>33</v>
      </c>
      <c r="H4" s="94"/>
      <c r="I4" s="94"/>
    </row>
    <row r="5" spans="1:10">
      <c r="A5" s="95">
        <v>4</v>
      </c>
      <c r="B5" s="80" t="s">
        <v>172</v>
      </c>
      <c r="C5" s="81" t="s">
        <v>18</v>
      </c>
      <c r="D5" s="82" t="s">
        <v>173</v>
      </c>
      <c r="E5" s="80" t="s">
        <v>235</v>
      </c>
      <c r="F5" s="92" t="s">
        <v>165</v>
      </c>
      <c r="G5" s="83" t="s">
        <v>33</v>
      </c>
      <c r="H5" s="94"/>
      <c r="I5" s="94"/>
    </row>
    <row r="6" spans="1:10">
      <c r="A6" s="92">
        <v>5</v>
      </c>
      <c r="B6" s="80" t="s">
        <v>174</v>
      </c>
      <c r="C6" s="81" t="s">
        <v>117</v>
      </c>
      <c r="D6" s="82" t="s">
        <v>80</v>
      </c>
      <c r="E6" s="80" t="s">
        <v>236</v>
      </c>
      <c r="F6" s="92" t="s">
        <v>165</v>
      </c>
      <c r="G6" s="83" t="s">
        <v>33</v>
      </c>
      <c r="H6" s="94"/>
      <c r="I6" s="94"/>
    </row>
    <row r="7" spans="1:10">
      <c r="A7" s="95">
        <v>6</v>
      </c>
      <c r="B7" s="80" t="s">
        <v>175</v>
      </c>
      <c r="C7" s="81" t="s">
        <v>176</v>
      </c>
      <c r="D7" s="82" t="s">
        <v>40</v>
      </c>
      <c r="E7" s="80" t="s">
        <v>237</v>
      </c>
      <c r="F7" s="92" t="s">
        <v>165</v>
      </c>
      <c r="G7" s="83" t="s">
        <v>33</v>
      </c>
      <c r="H7" s="94"/>
      <c r="I7" s="94"/>
    </row>
    <row r="8" spans="1:10">
      <c r="A8" s="92">
        <v>7</v>
      </c>
      <c r="B8" s="80" t="s">
        <v>177</v>
      </c>
      <c r="C8" s="81" t="s">
        <v>178</v>
      </c>
      <c r="D8" s="82" t="s">
        <v>97</v>
      </c>
      <c r="E8" s="80" t="s">
        <v>238</v>
      </c>
      <c r="F8" s="92" t="s">
        <v>165</v>
      </c>
      <c r="G8" s="83" t="s">
        <v>33</v>
      </c>
      <c r="H8" s="94"/>
      <c r="I8" s="94"/>
    </row>
    <row r="9" spans="1:10">
      <c r="A9" s="95">
        <v>8</v>
      </c>
      <c r="B9" s="80" t="s">
        <v>179</v>
      </c>
      <c r="C9" s="81" t="s">
        <v>109</v>
      </c>
      <c r="D9" s="82" t="s">
        <v>145</v>
      </c>
      <c r="E9" s="80" t="s">
        <v>239</v>
      </c>
      <c r="F9" s="92" t="s">
        <v>165</v>
      </c>
      <c r="G9" s="83" t="s">
        <v>33</v>
      </c>
      <c r="H9" s="94"/>
      <c r="I9" s="94"/>
    </row>
    <row r="10" spans="1:10">
      <c r="A10" s="92">
        <v>9</v>
      </c>
      <c r="B10" s="80" t="s">
        <v>180</v>
      </c>
      <c r="C10" s="81" t="s">
        <v>135</v>
      </c>
      <c r="D10" s="82" t="s">
        <v>87</v>
      </c>
      <c r="E10" s="80" t="s">
        <v>240</v>
      </c>
      <c r="F10" s="92" t="s">
        <v>165</v>
      </c>
      <c r="G10" s="83" t="s">
        <v>33</v>
      </c>
      <c r="H10" s="94"/>
      <c r="I10" s="94"/>
    </row>
    <row r="11" spans="1:10">
      <c r="A11" s="95">
        <v>10</v>
      </c>
      <c r="B11" s="80" t="s">
        <v>181</v>
      </c>
      <c r="C11" s="81" t="s">
        <v>18</v>
      </c>
      <c r="D11" s="82" t="s">
        <v>182</v>
      </c>
      <c r="E11" s="80" t="s">
        <v>241</v>
      </c>
      <c r="F11" s="92" t="s">
        <v>165</v>
      </c>
      <c r="G11" s="83" t="s">
        <v>33</v>
      </c>
      <c r="H11" s="94"/>
      <c r="I11" s="94"/>
    </row>
    <row r="12" spans="1:10">
      <c r="A12" s="92">
        <v>11</v>
      </c>
      <c r="B12" s="80" t="s">
        <v>183</v>
      </c>
      <c r="C12" s="81" t="s">
        <v>184</v>
      </c>
      <c r="D12" s="82" t="s">
        <v>42</v>
      </c>
      <c r="E12" s="80" t="s">
        <v>242</v>
      </c>
      <c r="F12" s="92" t="s">
        <v>165</v>
      </c>
      <c r="G12" s="83" t="s">
        <v>33</v>
      </c>
      <c r="H12" s="94"/>
      <c r="I12" s="94"/>
    </row>
    <row r="13" spans="1:10">
      <c r="A13" s="95">
        <v>12</v>
      </c>
      <c r="B13" s="80" t="s">
        <v>185</v>
      </c>
      <c r="C13" s="81" t="s">
        <v>186</v>
      </c>
      <c r="D13" s="82" t="s">
        <v>42</v>
      </c>
      <c r="E13" s="80" t="s">
        <v>243</v>
      </c>
      <c r="F13" s="92" t="s">
        <v>165</v>
      </c>
      <c r="G13" s="83" t="s">
        <v>33</v>
      </c>
      <c r="H13" s="94"/>
      <c r="I13" s="94"/>
    </row>
    <row r="14" spans="1:10">
      <c r="A14" s="92">
        <v>13</v>
      </c>
      <c r="B14" s="80" t="s">
        <v>187</v>
      </c>
      <c r="C14" s="81" t="s">
        <v>124</v>
      </c>
      <c r="D14" s="82" t="s">
        <v>42</v>
      </c>
      <c r="E14" s="80" t="s">
        <v>244</v>
      </c>
      <c r="F14" s="92" t="s">
        <v>165</v>
      </c>
      <c r="G14" s="83" t="s">
        <v>33</v>
      </c>
      <c r="H14" s="94"/>
      <c r="I14" s="94"/>
    </row>
    <row r="15" spans="1:10">
      <c r="A15" s="95">
        <v>14</v>
      </c>
      <c r="B15" s="80" t="s">
        <v>188</v>
      </c>
      <c r="C15" s="81" t="s">
        <v>189</v>
      </c>
      <c r="D15" s="82" t="s">
        <v>42</v>
      </c>
      <c r="E15" s="80" t="s">
        <v>245</v>
      </c>
      <c r="F15" s="92" t="s">
        <v>165</v>
      </c>
      <c r="G15" s="83" t="s">
        <v>33</v>
      </c>
      <c r="H15" s="94"/>
      <c r="I15" s="94"/>
    </row>
    <row r="16" spans="1:10">
      <c r="A16" s="92">
        <v>15</v>
      </c>
      <c r="B16" s="80" t="s">
        <v>190</v>
      </c>
      <c r="C16" s="81" t="s">
        <v>191</v>
      </c>
      <c r="D16" s="82" t="s">
        <v>47</v>
      </c>
      <c r="E16" s="80" t="s">
        <v>246</v>
      </c>
      <c r="F16" s="92" t="s">
        <v>165</v>
      </c>
      <c r="G16" s="83" t="s">
        <v>33</v>
      </c>
      <c r="H16" s="94"/>
      <c r="I16" s="94"/>
    </row>
    <row r="17" spans="1:9">
      <c r="A17" s="95">
        <v>16</v>
      </c>
      <c r="B17" s="80" t="s">
        <v>192</v>
      </c>
      <c r="C17" s="81" t="s">
        <v>193</v>
      </c>
      <c r="D17" s="82" t="s">
        <v>90</v>
      </c>
      <c r="E17" s="80" t="s">
        <v>247</v>
      </c>
      <c r="F17" s="92" t="s">
        <v>165</v>
      </c>
      <c r="G17" s="83" t="s">
        <v>33</v>
      </c>
      <c r="H17" s="94"/>
      <c r="I17" s="94"/>
    </row>
    <row r="18" spans="1:9">
      <c r="A18" s="92">
        <v>17</v>
      </c>
      <c r="B18" s="80" t="s">
        <v>194</v>
      </c>
      <c r="C18" s="81" t="s">
        <v>195</v>
      </c>
      <c r="D18" s="82" t="s">
        <v>106</v>
      </c>
      <c r="E18" s="80" t="s">
        <v>248</v>
      </c>
      <c r="F18" s="92" t="s">
        <v>165</v>
      </c>
      <c r="G18" s="83" t="s">
        <v>33</v>
      </c>
      <c r="H18" s="94"/>
      <c r="I18" s="94"/>
    </row>
    <row r="19" spans="1:9">
      <c r="A19" s="95">
        <v>18</v>
      </c>
      <c r="B19" s="80" t="s">
        <v>196</v>
      </c>
      <c r="C19" s="81" t="s">
        <v>16</v>
      </c>
      <c r="D19" s="82" t="s">
        <v>107</v>
      </c>
      <c r="E19" s="80" t="s">
        <v>249</v>
      </c>
      <c r="F19" s="92" t="s">
        <v>165</v>
      </c>
      <c r="G19" s="83" t="s">
        <v>33</v>
      </c>
      <c r="H19" s="94"/>
      <c r="I19" s="94"/>
    </row>
    <row r="20" spans="1:9">
      <c r="A20" s="92">
        <v>19</v>
      </c>
      <c r="B20" s="80" t="s">
        <v>197</v>
      </c>
      <c r="C20" s="81" t="s">
        <v>198</v>
      </c>
      <c r="D20" s="82" t="s">
        <v>136</v>
      </c>
      <c r="E20" s="80" t="s">
        <v>139</v>
      </c>
      <c r="F20" s="92" t="s">
        <v>165</v>
      </c>
      <c r="G20" s="83" t="s">
        <v>33</v>
      </c>
      <c r="H20" s="94"/>
      <c r="I20" s="94"/>
    </row>
    <row r="21" spans="1:9">
      <c r="A21" s="95">
        <v>20</v>
      </c>
      <c r="B21" s="80" t="s">
        <v>199</v>
      </c>
      <c r="C21" s="81" t="s">
        <v>16</v>
      </c>
      <c r="D21" s="82" t="s">
        <v>94</v>
      </c>
      <c r="E21" s="80" t="s">
        <v>250</v>
      </c>
      <c r="F21" s="92" t="s">
        <v>165</v>
      </c>
      <c r="G21" s="83" t="s">
        <v>33</v>
      </c>
      <c r="H21" s="94"/>
      <c r="I21" s="94"/>
    </row>
    <row r="22" spans="1:9">
      <c r="A22" s="92">
        <v>21</v>
      </c>
      <c r="B22" s="80" t="s">
        <v>200</v>
      </c>
      <c r="C22" s="81" t="s">
        <v>201</v>
      </c>
      <c r="D22" s="82" t="s">
        <v>202</v>
      </c>
      <c r="E22" s="80" t="s">
        <v>251</v>
      </c>
      <c r="F22" s="92" t="s">
        <v>165</v>
      </c>
      <c r="G22" s="83" t="s">
        <v>33</v>
      </c>
      <c r="H22" s="94"/>
      <c r="I22" s="94"/>
    </row>
    <row r="23" spans="1:9">
      <c r="A23" s="95">
        <v>22</v>
      </c>
      <c r="B23" s="80" t="s">
        <v>203</v>
      </c>
      <c r="C23" s="81" t="s">
        <v>204</v>
      </c>
      <c r="D23" s="82" t="s">
        <v>205</v>
      </c>
      <c r="E23" s="80" t="s">
        <v>131</v>
      </c>
      <c r="F23" s="92" t="s">
        <v>165</v>
      </c>
      <c r="G23" s="83" t="s">
        <v>33</v>
      </c>
      <c r="H23" s="94"/>
      <c r="I23" s="94"/>
    </row>
    <row r="24" spans="1:9">
      <c r="A24" s="92">
        <v>23</v>
      </c>
      <c r="B24" s="80" t="s">
        <v>206</v>
      </c>
      <c r="C24" s="81" t="s">
        <v>207</v>
      </c>
      <c r="D24" s="82" t="s">
        <v>208</v>
      </c>
      <c r="E24" s="80" t="s">
        <v>252</v>
      </c>
      <c r="F24" s="92" t="s">
        <v>165</v>
      </c>
      <c r="G24" s="83" t="s">
        <v>33</v>
      </c>
      <c r="H24" s="94"/>
      <c r="I24" s="94"/>
    </row>
    <row r="25" spans="1:9">
      <c r="A25" s="95">
        <v>24</v>
      </c>
      <c r="B25" s="80" t="s">
        <v>209</v>
      </c>
      <c r="C25" s="81" t="s">
        <v>76</v>
      </c>
      <c r="D25" s="82" t="s">
        <v>132</v>
      </c>
      <c r="E25" s="80" t="s">
        <v>253</v>
      </c>
      <c r="F25" s="92" t="s">
        <v>165</v>
      </c>
      <c r="G25" s="83" t="s">
        <v>33</v>
      </c>
      <c r="H25" s="94"/>
      <c r="I25" s="94"/>
    </row>
    <row r="26" spans="1:9">
      <c r="A26" s="92">
        <v>25</v>
      </c>
      <c r="B26" s="80" t="s">
        <v>210</v>
      </c>
      <c r="C26" s="81" t="s">
        <v>211</v>
      </c>
      <c r="D26" s="82" t="s">
        <v>212</v>
      </c>
      <c r="E26" s="80" t="s">
        <v>254</v>
      </c>
      <c r="F26" s="92" t="s">
        <v>165</v>
      </c>
      <c r="G26" s="83" t="s">
        <v>33</v>
      </c>
      <c r="H26" s="94"/>
      <c r="I26" s="94"/>
    </row>
    <row r="27" spans="1:9">
      <c r="A27" s="95">
        <v>26</v>
      </c>
      <c r="B27" s="80" t="s">
        <v>213</v>
      </c>
      <c r="C27" s="81" t="s">
        <v>16</v>
      </c>
      <c r="D27" s="82" t="s">
        <v>86</v>
      </c>
      <c r="E27" s="80" t="s">
        <v>255</v>
      </c>
      <c r="F27" s="92" t="s">
        <v>165</v>
      </c>
      <c r="G27" s="83" t="s">
        <v>33</v>
      </c>
      <c r="H27" s="94"/>
      <c r="I27" s="94"/>
    </row>
    <row r="28" spans="1:9">
      <c r="A28" s="92">
        <v>27</v>
      </c>
      <c r="B28" s="80" t="s">
        <v>214</v>
      </c>
      <c r="C28" s="81" t="s">
        <v>84</v>
      </c>
      <c r="D28" s="82" t="s">
        <v>129</v>
      </c>
      <c r="E28" s="80" t="s">
        <v>256</v>
      </c>
      <c r="F28" s="92" t="s">
        <v>165</v>
      </c>
      <c r="G28" s="83" t="s">
        <v>33</v>
      </c>
      <c r="H28" s="94"/>
      <c r="I28" s="94"/>
    </row>
    <row r="29" spans="1:9">
      <c r="A29" s="95">
        <v>28</v>
      </c>
      <c r="B29" s="80" t="s">
        <v>215</v>
      </c>
      <c r="C29" s="81" t="s">
        <v>128</v>
      </c>
      <c r="D29" s="82" t="s">
        <v>216</v>
      </c>
      <c r="E29" s="80" t="s">
        <v>257</v>
      </c>
      <c r="F29" s="92" t="s">
        <v>165</v>
      </c>
      <c r="G29" s="83" t="s">
        <v>33</v>
      </c>
      <c r="H29" s="94"/>
      <c r="I29" s="94"/>
    </row>
    <row r="30" spans="1:9">
      <c r="A30" s="92">
        <v>29</v>
      </c>
      <c r="B30" s="80" t="s">
        <v>217</v>
      </c>
      <c r="C30" s="81" t="s">
        <v>218</v>
      </c>
      <c r="D30" s="82" t="s">
        <v>134</v>
      </c>
      <c r="E30" s="80" t="s">
        <v>258</v>
      </c>
      <c r="F30" s="92" t="s">
        <v>165</v>
      </c>
      <c r="G30" s="83" t="s">
        <v>33</v>
      </c>
      <c r="H30" s="94"/>
      <c r="I30" s="94"/>
    </row>
    <row r="31" spans="1:9">
      <c r="A31" s="95">
        <v>30</v>
      </c>
      <c r="B31" s="80" t="s">
        <v>219</v>
      </c>
      <c r="C31" s="81" t="s">
        <v>220</v>
      </c>
      <c r="D31" s="82" t="s">
        <v>104</v>
      </c>
      <c r="E31" s="80" t="s">
        <v>259</v>
      </c>
      <c r="F31" s="92" t="s">
        <v>165</v>
      </c>
      <c r="G31" s="83" t="s">
        <v>33</v>
      </c>
      <c r="H31" s="94"/>
      <c r="I31" s="94"/>
    </row>
    <row r="32" spans="1:9">
      <c r="A32" s="92">
        <v>31</v>
      </c>
      <c r="B32" s="80" t="s">
        <v>221</v>
      </c>
      <c r="C32" s="81" t="s">
        <v>222</v>
      </c>
      <c r="D32" s="82" t="s">
        <v>36</v>
      </c>
      <c r="E32" s="80" t="s">
        <v>260</v>
      </c>
      <c r="F32" s="92" t="s">
        <v>165</v>
      </c>
      <c r="G32" s="83" t="s">
        <v>33</v>
      </c>
      <c r="H32" s="94"/>
      <c r="I32" s="94"/>
    </row>
    <row r="33" spans="1:9">
      <c r="A33" s="95">
        <v>32</v>
      </c>
      <c r="B33" s="80" t="s">
        <v>223</v>
      </c>
      <c r="C33" s="81" t="s">
        <v>116</v>
      </c>
      <c r="D33" s="82" t="s">
        <v>37</v>
      </c>
      <c r="E33" s="80" t="s">
        <v>261</v>
      </c>
      <c r="F33" s="92" t="s">
        <v>165</v>
      </c>
      <c r="G33" s="83" t="s">
        <v>33</v>
      </c>
      <c r="H33" s="94"/>
      <c r="I33" s="94"/>
    </row>
    <row r="34" spans="1:9">
      <c r="A34" s="92">
        <v>33</v>
      </c>
      <c r="B34" s="80" t="s">
        <v>224</v>
      </c>
      <c r="C34" s="81" t="s">
        <v>46</v>
      </c>
      <c r="D34" s="82" t="s">
        <v>225</v>
      </c>
      <c r="E34" s="80" t="s">
        <v>262</v>
      </c>
      <c r="F34" s="92" t="s">
        <v>165</v>
      </c>
      <c r="G34" s="83" t="s">
        <v>33</v>
      </c>
      <c r="H34" s="94"/>
      <c r="I34" s="94"/>
    </row>
    <row r="35" spans="1:9">
      <c r="A35" s="95">
        <v>34</v>
      </c>
      <c r="B35" s="80" t="s">
        <v>226</v>
      </c>
      <c r="C35" s="81" t="s">
        <v>227</v>
      </c>
      <c r="D35" s="82" t="s">
        <v>105</v>
      </c>
      <c r="E35" s="80" t="s">
        <v>263</v>
      </c>
      <c r="F35" s="92" t="s">
        <v>165</v>
      </c>
      <c r="G35" s="83" t="s">
        <v>33</v>
      </c>
      <c r="H35" s="94"/>
      <c r="I35" s="94"/>
    </row>
    <row r="36" spans="1:9">
      <c r="A36" s="92">
        <v>35</v>
      </c>
      <c r="B36" s="80" t="s">
        <v>228</v>
      </c>
      <c r="C36" s="81" t="s">
        <v>18</v>
      </c>
      <c r="D36" s="82" t="s">
        <v>105</v>
      </c>
      <c r="E36" s="80" t="s">
        <v>264</v>
      </c>
      <c r="F36" s="92" t="s">
        <v>165</v>
      </c>
      <c r="G36" s="83" t="s">
        <v>33</v>
      </c>
      <c r="H36" s="94"/>
      <c r="I36" s="94"/>
    </row>
    <row r="37" spans="1:9">
      <c r="A37" s="95">
        <v>36</v>
      </c>
      <c r="B37" s="80" t="s">
        <v>229</v>
      </c>
      <c r="C37" s="81" t="s">
        <v>230</v>
      </c>
      <c r="D37" s="82" t="s">
        <v>231</v>
      </c>
      <c r="E37" s="80" t="s">
        <v>265</v>
      </c>
      <c r="F37" s="92" t="s">
        <v>165</v>
      </c>
      <c r="G37" s="83" t="s">
        <v>33</v>
      </c>
      <c r="H37" s="94"/>
      <c r="I37" s="94"/>
    </row>
    <row r="38" spans="1:9" hidden="1">
      <c r="A38" s="95">
        <v>1</v>
      </c>
      <c r="B38" s="80" t="s">
        <v>266</v>
      </c>
      <c r="C38" s="81" t="s">
        <v>267</v>
      </c>
      <c r="D38" s="82" t="s">
        <v>268</v>
      </c>
      <c r="E38" s="80" t="s">
        <v>310</v>
      </c>
      <c r="F38" s="92" t="s">
        <v>330</v>
      </c>
      <c r="G38" s="83" t="s">
        <v>33</v>
      </c>
      <c r="H38" s="94"/>
      <c r="I38" s="94"/>
    </row>
    <row r="39" spans="1:9" hidden="1">
      <c r="A39" s="95">
        <v>2</v>
      </c>
      <c r="B39" s="80" t="s">
        <v>269</v>
      </c>
      <c r="C39" s="81" t="s">
        <v>270</v>
      </c>
      <c r="D39" s="82" t="s">
        <v>271</v>
      </c>
      <c r="E39" s="80" t="s">
        <v>311</v>
      </c>
      <c r="F39" s="92" t="s">
        <v>330</v>
      </c>
      <c r="G39" s="83" t="s">
        <v>33</v>
      </c>
      <c r="H39" s="94"/>
      <c r="I39" s="94"/>
    </row>
    <row r="40" spans="1:9" hidden="1">
      <c r="A40" s="95">
        <v>3</v>
      </c>
      <c r="B40" s="80" t="s">
        <v>272</v>
      </c>
      <c r="C40" s="81" t="s">
        <v>273</v>
      </c>
      <c r="D40" s="82" t="s">
        <v>274</v>
      </c>
      <c r="E40" s="80" t="s">
        <v>312</v>
      </c>
      <c r="F40" s="92" t="s">
        <v>330</v>
      </c>
      <c r="G40" s="83" t="s">
        <v>33</v>
      </c>
      <c r="H40" s="94"/>
      <c r="I40" s="94"/>
    </row>
    <row r="41" spans="1:9" hidden="1">
      <c r="A41" s="95">
        <v>4</v>
      </c>
      <c r="B41" s="80" t="s">
        <v>275</v>
      </c>
      <c r="C41" s="81" t="s">
        <v>140</v>
      </c>
      <c r="D41" s="82" t="s">
        <v>49</v>
      </c>
      <c r="E41" s="80" t="s">
        <v>144</v>
      </c>
      <c r="F41" s="92" t="s">
        <v>330</v>
      </c>
      <c r="G41" s="83" t="s">
        <v>33</v>
      </c>
      <c r="H41" s="94"/>
      <c r="I41" s="94"/>
    </row>
    <row r="42" spans="1:9" hidden="1">
      <c r="A42" s="95">
        <v>5</v>
      </c>
      <c r="B42" s="80" t="s">
        <v>276</v>
      </c>
      <c r="C42" s="81" t="s">
        <v>277</v>
      </c>
      <c r="D42" s="82" t="s">
        <v>278</v>
      </c>
      <c r="E42" s="80" t="s">
        <v>313</v>
      </c>
      <c r="F42" s="92" t="s">
        <v>330</v>
      </c>
      <c r="G42" s="83" t="s">
        <v>33</v>
      </c>
      <c r="H42" s="94"/>
      <c r="I42" s="94"/>
    </row>
    <row r="43" spans="1:9" hidden="1">
      <c r="A43" s="95">
        <v>6</v>
      </c>
      <c r="B43" s="80" t="s">
        <v>279</v>
      </c>
      <c r="C43" s="81" t="s">
        <v>38</v>
      </c>
      <c r="D43" s="82" t="s">
        <v>280</v>
      </c>
      <c r="E43" s="80" t="s">
        <v>256</v>
      </c>
      <c r="F43" s="92" t="s">
        <v>330</v>
      </c>
      <c r="G43" s="83" t="s">
        <v>33</v>
      </c>
      <c r="H43" s="94"/>
      <c r="I43" s="94"/>
    </row>
    <row r="44" spans="1:9" hidden="1">
      <c r="A44" s="95">
        <v>7</v>
      </c>
      <c r="B44" s="80" t="s">
        <v>281</v>
      </c>
      <c r="C44" s="81" t="s">
        <v>282</v>
      </c>
      <c r="D44" s="82" t="s">
        <v>283</v>
      </c>
      <c r="E44" s="80" t="s">
        <v>314</v>
      </c>
      <c r="F44" s="92" t="s">
        <v>330</v>
      </c>
      <c r="G44" s="83" t="s">
        <v>33</v>
      </c>
      <c r="H44" s="94"/>
      <c r="I44" s="94"/>
    </row>
    <row r="45" spans="1:9" hidden="1">
      <c r="A45" s="95">
        <v>8</v>
      </c>
      <c r="B45" s="80" t="s">
        <v>284</v>
      </c>
      <c r="C45" s="81" t="s">
        <v>150</v>
      </c>
      <c r="D45" s="82" t="s">
        <v>123</v>
      </c>
      <c r="E45" s="80" t="s">
        <v>315</v>
      </c>
      <c r="F45" s="92" t="s">
        <v>330</v>
      </c>
      <c r="G45" s="83" t="s">
        <v>33</v>
      </c>
      <c r="H45" s="94"/>
      <c r="I45" s="94"/>
    </row>
    <row r="46" spans="1:9" hidden="1">
      <c r="A46" s="95">
        <v>9</v>
      </c>
      <c r="B46" s="80" t="s">
        <v>285</v>
      </c>
      <c r="C46" s="81" t="s">
        <v>133</v>
      </c>
      <c r="D46" s="82" t="s">
        <v>286</v>
      </c>
      <c r="E46" s="80" t="s">
        <v>316</v>
      </c>
      <c r="F46" s="92" t="s">
        <v>330</v>
      </c>
      <c r="G46" s="83" t="s">
        <v>33</v>
      </c>
      <c r="H46" s="94"/>
      <c r="I46" s="94"/>
    </row>
    <row r="47" spans="1:9" hidden="1">
      <c r="A47" s="95">
        <v>10</v>
      </c>
      <c r="B47" s="80" t="s">
        <v>287</v>
      </c>
      <c r="C47" s="81" t="s">
        <v>18</v>
      </c>
      <c r="D47" s="82" t="s">
        <v>288</v>
      </c>
      <c r="E47" s="80" t="s">
        <v>317</v>
      </c>
      <c r="F47" s="92" t="s">
        <v>330</v>
      </c>
      <c r="G47" s="83" t="s">
        <v>33</v>
      </c>
      <c r="H47" s="94"/>
      <c r="I47" s="94"/>
    </row>
    <row r="48" spans="1:9" hidden="1">
      <c r="A48" s="95">
        <v>11</v>
      </c>
      <c r="B48" s="80" t="s">
        <v>289</v>
      </c>
      <c r="C48" s="81" t="s">
        <v>78</v>
      </c>
      <c r="D48" s="82" t="s">
        <v>42</v>
      </c>
      <c r="E48" s="80" t="s">
        <v>318</v>
      </c>
      <c r="F48" s="92" t="s">
        <v>330</v>
      </c>
      <c r="G48" s="83" t="s">
        <v>33</v>
      </c>
      <c r="H48" s="94"/>
      <c r="I48" s="94"/>
    </row>
    <row r="49" spans="1:9" hidden="1">
      <c r="A49" s="95">
        <v>12</v>
      </c>
      <c r="B49" s="80" t="s">
        <v>290</v>
      </c>
      <c r="C49" s="81" t="s">
        <v>291</v>
      </c>
      <c r="D49" s="82" t="s">
        <v>42</v>
      </c>
      <c r="E49" s="80" t="s">
        <v>319</v>
      </c>
      <c r="F49" s="92" t="s">
        <v>330</v>
      </c>
      <c r="G49" s="83" t="s">
        <v>33</v>
      </c>
      <c r="H49" s="94"/>
      <c r="I49" s="94"/>
    </row>
    <row r="50" spans="1:9" hidden="1">
      <c r="A50" s="95">
        <v>13</v>
      </c>
      <c r="B50" s="80" t="s">
        <v>292</v>
      </c>
      <c r="C50" s="81" t="s">
        <v>293</v>
      </c>
      <c r="D50" s="82" t="s">
        <v>42</v>
      </c>
      <c r="E50" s="80" t="s">
        <v>320</v>
      </c>
      <c r="F50" s="92" t="s">
        <v>330</v>
      </c>
      <c r="G50" s="83" t="s">
        <v>33</v>
      </c>
      <c r="H50" s="94"/>
      <c r="I50" s="94"/>
    </row>
    <row r="51" spans="1:9" hidden="1">
      <c r="A51" s="95">
        <v>14</v>
      </c>
      <c r="B51" s="80" t="s">
        <v>294</v>
      </c>
      <c r="C51" s="81" t="s">
        <v>84</v>
      </c>
      <c r="D51" s="82" t="s">
        <v>93</v>
      </c>
      <c r="E51" s="80" t="s">
        <v>321</v>
      </c>
      <c r="F51" s="92" t="s">
        <v>330</v>
      </c>
      <c r="G51" s="83" t="s">
        <v>33</v>
      </c>
      <c r="H51" s="94"/>
      <c r="I51" s="94"/>
    </row>
    <row r="52" spans="1:9" hidden="1">
      <c r="A52" s="95">
        <v>15</v>
      </c>
      <c r="B52" s="80" t="s">
        <v>295</v>
      </c>
      <c r="C52" s="81" t="s">
        <v>296</v>
      </c>
      <c r="D52" s="82" t="s">
        <v>93</v>
      </c>
      <c r="E52" s="80" t="s">
        <v>322</v>
      </c>
      <c r="F52" s="92" t="s">
        <v>330</v>
      </c>
      <c r="G52" s="83" t="s">
        <v>33</v>
      </c>
      <c r="H52" s="94"/>
      <c r="I52" s="94"/>
    </row>
    <row r="53" spans="1:9" hidden="1">
      <c r="A53" s="95">
        <v>16</v>
      </c>
      <c r="B53" s="80" t="s">
        <v>297</v>
      </c>
      <c r="C53" s="81" t="s">
        <v>298</v>
      </c>
      <c r="D53" s="82" t="s">
        <v>98</v>
      </c>
      <c r="E53" s="80" t="s">
        <v>323</v>
      </c>
      <c r="F53" s="92" t="s">
        <v>330</v>
      </c>
      <c r="G53" s="83" t="s">
        <v>33</v>
      </c>
      <c r="H53" s="94"/>
      <c r="I53" s="94"/>
    </row>
    <row r="54" spans="1:9" hidden="1">
      <c r="A54" s="95">
        <v>17</v>
      </c>
      <c r="B54" s="80" t="s">
        <v>299</v>
      </c>
      <c r="C54" s="81" t="s">
        <v>127</v>
      </c>
      <c r="D54" s="82" t="s">
        <v>88</v>
      </c>
      <c r="E54" s="80" t="s">
        <v>324</v>
      </c>
      <c r="F54" s="92" t="s">
        <v>330</v>
      </c>
      <c r="G54" s="83" t="s">
        <v>33</v>
      </c>
      <c r="H54" s="94"/>
      <c r="I54" s="94"/>
    </row>
    <row r="55" spans="1:9" hidden="1">
      <c r="A55" s="95">
        <v>18</v>
      </c>
      <c r="B55" s="80" t="s">
        <v>300</v>
      </c>
      <c r="C55" s="81" t="s">
        <v>301</v>
      </c>
      <c r="D55" s="82" t="s">
        <v>35</v>
      </c>
      <c r="E55" s="80" t="s">
        <v>325</v>
      </c>
      <c r="F55" s="92" t="s">
        <v>330</v>
      </c>
      <c r="G55" s="83" t="s">
        <v>33</v>
      </c>
      <c r="H55" s="94"/>
      <c r="I55" s="94"/>
    </row>
    <row r="56" spans="1:9" hidden="1">
      <c r="A56" s="95">
        <v>19</v>
      </c>
      <c r="B56" s="80" t="s">
        <v>302</v>
      </c>
      <c r="C56" s="81" t="s">
        <v>303</v>
      </c>
      <c r="D56" s="82" t="s">
        <v>304</v>
      </c>
      <c r="E56" s="80" t="s">
        <v>326</v>
      </c>
      <c r="F56" s="92" t="s">
        <v>330</v>
      </c>
      <c r="G56" s="83" t="s">
        <v>33</v>
      </c>
      <c r="H56" s="94"/>
      <c r="I56" s="94"/>
    </row>
    <row r="57" spans="1:9" hidden="1">
      <c r="A57" s="95">
        <v>20</v>
      </c>
      <c r="B57" s="80" t="s">
        <v>305</v>
      </c>
      <c r="C57" s="81" t="s">
        <v>186</v>
      </c>
      <c r="D57" s="82" t="s">
        <v>151</v>
      </c>
      <c r="E57" s="80" t="s">
        <v>327</v>
      </c>
      <c r="F57" s="92" t="s">
        <v>330</v>
      </c>
      <c r="G57" s="83" t="s">
        <v>33</v>
      </c>
      <c r="H57" s="94"/>
      <c r="I57" s="94"/>
    </row>
    <row r="58" spans="1:9" hidden="1">
      <c r="A58" s="95">
        <v>21</v>
      </c>
      <c r="B58" s="80" t="s">
        <v>306</v>
      </c>
      <c r="C58" s="81" t="s">
        <v>307</v>
      </c>
      <c r="D58" s="82" t="s">
        <v>77</v>
      </c>
      <c r="E58" s="80" t="s">
        <v>328</v>
      </c>
      <c r="F58" s="92" t="s">
        <v>330</v>
      </c>
      <c r="G58" s="83" t="s">
        <v>33</v>
      </c>
      <c r="H58" s="94"/>
      <c r="I58" s="94"/>
    </row>
    <row r="59" spans="1:9" hidden="1">
      <c r="A59" s="95">
        <v>22</v>
      </c>
      <c r="B59" s="80" t="s">
        <v>308</v>
      </c>
      <c r="C59" s="81" t="s">
        <v>309</v>
      </c>
      <c r="D59" s="82" t="s">
        <v>77</v>
      </c>
      <c r="E59" s="80" t="s">
        <v>329</v>
      </c>
      <c r="F59" s="92" t="s">
        <v>330</v>
      </c>
      <c r="G59" s="83" t="s">
        <v>33</v>
      </c>
      <c r="H59" s="94"/>
      <c r="I59" s="94"/>
    </row>
    <row r="60" spans="1:9" hidden="1">
      <c r="A60" s="95">
        <v>1</v>
      </c>
      <c r="B60" s="80" t="s">
        <v>331</v>
      </c>
      <c r="C60" s="81" t="s">
        <v>332</v>
      </c>
      <c r="D60" s="82" t="s">
        <v>333</v>
      </c>
      <c r="E60" s="80" t="s">
        <v>427</v>
      </c>
      <c r="F60" s="95" t="s">
        <v>473</v>
      </c>
      <c r="G60" s="83" t="s">
        <v>33</v>
      </c>
      <c r="H60" s="94"/>
      <c r="I60" s="94"/>
    </row>
    <row r="61" spans="1:9" hidden="1">
      <c r="A61" s="95">
        <v>2</v>
      </c>
      <c r="B61" s="80" t="s">
        <v>334</v>
      </c>
      <c r="C61" s="81" t="s">
        <v>130</v>
      </c>
      <c r="D61" s="82" t="s">
        <v>75</v>
      </c>
      <c r="E61" s="80" t="s">
        <v>428</v>
      </c>
      <c r="F61" s="95" t="s">
        <v>473</v>
      </c>
      <c r="G61" s="83" t="s">
        <v>33</v>
      </c>
      <c r="H61" s="94"/>
      <c r="I61" s="94"/>
    </row>
    <row r="62" spans="1:9" hidden="1">
      <c r="A62" s="95">
        <v>3</v>
      </c>
      <c r="B62" s="80" t="s">
        <v>335</v>
      </c>
      <c r="C62" s="81" t="s">
        <v>336</v>
      </c>
      <c r="D62" s="82" t="s">
        <v>75</v>
      </c>
      <c r="E62" s="80" t="s">
        <v>429</v>
      </c>
      <c r="F62" s="95" t="s">
        <v>473</v>
      </c>
      <c r="G62" s="83" t="s">
        <v>33</v>
      </c>
      <c r="H62" s="94"/>
      <c r="I62" s="94"/>
    </row>
    <row r="63" spans="1:9" hidden="1">
      <c r="A63" s="95">
        <v>4</v>
      </c>
      <c r="B63" s="80" t="s">
        <v>337</v>
      </c>
      <c r="C63" s="81" t="s">
        <v>338</v>
      </c>
      <c r="D63" s="82" t="s">
        <v>339</v>
      </c>
      <c r="E63" s="80" t="s">
        <v>430</v>
      </c>
      <c r="F63" s="95" t="s">
        <v>473</v>
      </c>
      <c r="G63" s="83" t="s">
        <v>33</v>
      </c>
      <c r="H63" s="94"/>
      <c r="I63" s="94"/>
    </row>
    <row r="64" spans="1:9" hidden="1">
      <c r="A64" s="95">
        <v>5</v>
      </c>
      <c r="B64" s="80" t="s">
        <v>340</v>
      </c>
      <c r="C64" s="81" t="s">
        <v>138</v>
      </c>
      <c r="D64" s="82" t="s">
        <v>113</v>
      </c>
      <c r="E64" s="80" t="s">
        <v>142</v>
      </c>
      <c r="F64" s="95" t="s">
        <v>473</v>
      </c>
      <c r="G64" s="83" t="s">
        <v>33</v>
      </c>
      <c r="H64" s="94"/>
      <c r="I64" s="94"/>
    </row>
    <row r="65" spans="1:9" hidden="1">
      <c r="A65" s="95">
        <v>6</v>
      </c>
      <c r="B65" s="80" t="s">
        <v>341</v>
      </c>
      <c r="C65" s="81" t="s">
        <v>342</v>
      </c>
      <c r="D65" s="82" t="s">
        <v>113</v>
      </c>
      <c r="E65" s="80" t="s">
        <v>431</v>
      </c>
      <c r="F65" s="95" t="s">
        <v>473</v>
      </c>
      <c r="G65" s="83" t="s">
        <v>33</v>
      </c>
      <c r="H65" s="94"/>
      <c r="I65" s="94"/>
    </row>
    <row r="66" spans="1:9" hidden="1">
      <c r="A66" s="95">
        <v>7</v>
      </c>
      <c r="B66" s="80" t="s">
        <v>343</v>
      </c>
      <c r="C66" s="81" t="s">
        <v>344</v>
      </c>
      <c r="D66" s="82" t="s">
        <v>113</v>
      </c>
      <c r="E66" s="80" t="s">
        <v>432</v>
      </c>
      <c r="F66" s="95" t="s">
        <v>473</v>
      </c>
      <c r="G66" s="83" t="s">
        <v>33</v>
      </c>
      <c r="H66" s="94"/>
      <c r="I66" s="94"/>
    </row>
    <row r="67" spans="1:9" hidden="1">
      <c r="A67" s="95">
        <v>8</v>
      </c>
      <c r="B67" s="80" t="s">
        <v>345</v>
      </c>
      <c r="C67" s="81" t="s">
        <v>346</v>
      </c>
      <c r="D67" s="82" t="s">
        <v>113</v>
      </c>
      <c r="E67" s="80" t="s">
        <v>433</v>
      </c>
      <c r="F67" s="95" t="s">
        <v>473</v>
      </c>
      <c r="G67" s="83" t="s">
        <v>33</v>
      </c>
      <c r="H67" s="94"/>
      <c r="I67" s="94"/>
    </row>
    <row r="68" spans="1:9" hidden="1">
      <c r="A68" s="95">
        <v>9</v>
      </c>
      <c r="B68" s="80" t="s">
        <v>347</v>
      </c>
      <c r="C68" s="81" t="s">
        <v>348</v>
      </c>
      <c r="D68" s="82" t="s">
        <v>113</v>
      </c>
      <c r="E68" s="80" t="s">
        <v>146</v>
      </c>
      <c r="F68" s="95" t="s">
        <v>473</v>
      </c>
      <c r="G68" s="83" t="s">
        <v>33</v>
      </c>
      <c r="H68" s="94"/>
      <c r="I68" s="94"/>
    </row>
    <row r="69" spans="1:9" hidden="1">
      <c r="A69" s="95">
        <v>10</v>
      </c>
      <c r="B69" s="80" t="s">
        <v>349</v>
      </c>
      <c r="C69" s="81" t="s">
        <v>350</v>
      </c>
      <c r="D69" s="82" t="s">
        <v>351</v>
      </c>
      <c r="E69" s="80" t="s">
        <v>434</v>
      </c>
      <c r="F69" s="95" t="s">
        <v>473</v>
      </c>
      <c r="G69" s="83" t="s">
        <v>33</v>
      </c>
      <c r="H69" s="94"/>
      <c r="I69" s="94"/>
    </row>
    <row r="70" spans="1:9" hidden="1">
      <c r="A70" s="95">
        <v>11</v>
      </c>
      <c r="B70" s="80" t="s">
        <v>352</v>
      </c>
      <c r="C70" s="81" t="s">
        <v>16</v>
      </c>
      <c r="D70" s="82" t="s">
        <v>17</v>
      </c>
      <c r="E70" s="80" t="s">
        <v>435</v>
      </c>
      <c r="F70" s="95" t="s">
        <v>473</v>
      </c>
      <c r="G70" s="83" t="s">
        <v>33</v>
      </c>
      <c r="H70" s="94"/>
      <c r="I70" s="94"/>
    </row>
    <row r="71" spans="1:9" hidden="1">
      <c r="A71" s="95">
        <v>12</v>
      </c>
      <c r="B71" s="80" t="s">
        <v>353</v>
      </c>
      <c r="C71" s="81" t="s">
        <v>354</v>
      </c>
      <c r="D71" s="82" t="s">
        <v>80</v>
      </c>
      <c r="E71" s="80" t="s">
        <v>436</v>
      </c>
      <c r="F71" s="95" t="s">
        <v>473</v>
      </c>
      <c r="G71" s="83" t="s">
        <v>33</v>
      </c>
      <c r="H71" s="94"/>
      <c r="I71" s="94"/>
    </row>
    <row r="72" spans="1:9" hidden="1">
      <c r="A72" s="95">
        <v>13</v>
      </c>
      <c r="B72" s="80" t="s">
        <v>355</v>
      </c>
      <c r="C72" s="81" t="s">
        <v>356</v>
      </c>
      <c r="D72" s="82" t="s">
        <v>91</v>
      </c>
      <c r="E72" s="80" t="s">
        <v>437</v>
      </c>
      <c r="F72" s="95" t="s">
        <v>473</v>
      </c>
      <c r="G72" s="83" t="s">
        <v>33</v>
      </c>
      <c r="H72" s="94"/>
      <c r="I72" s="94"/>
    </row>
    <row r="73" spans="1:9" hidden="1">
      <c r="A73" s="95">
        <v>14</v>
      </c>
      <c r="B73" s="80" t="s">
        <v>357</v>
      </c>
      <c r="C73" s="81" t="s">
        <v>358</v>
      </c>
      <c r="D73" s="82" t="s">
        <v>92</v>
      </c>
      <c r="E73" s="80" t="s">
        <v>438</v>
      </c>
      <c r="F73" s="95" t="s">
        <v>473</v>
      </c>
      <c r="G73" s="83" t="s">
        <v>33</v>
      </c>
      <c r="H73" s="94"/>
      <c r="I73" s="94"/>
    </row>
    <row r="74" spans="1:9" hidden="1">
      <c r="A74" s="95">
        <v>15</v>
      </c>
      <c r="B74" s="80" t="s">
        <v>359</v>
      </c>
      <c r="C74" s="81" t="s">
        <v>360</v>
      </c>
      <c r="D74" s="82" t="s">
        <v>123</v>
      </c>
      <c r="E74" s="80" t="s">
        <v>439</v>
      </c>
      <c r="F74" s="95" t="s">
        <v>473</v>
      </c>
      <c r="G74" s="83" t="s">
        <v>33</v>
      </c>
      <c r="H74" s="94"/>
      <c r="I74" s="94"/>
    </row>
    <row r="75" spans="1:9" hidden="1">
      <c r="A75" s="95">
        <v>16</v>
      </c>
      <c r="B75" s="80" t="s">
        <v>361</v>
      </c>
      <c r="C75" s="81" t="s">
        <v>362</v>
      </c>
      <c r="D75" s="82" t="s">
        <v>286</v>
      </c>
      <c r="E75" s="80" t="s">
        <v>440</v>
      </c>
      <c r="F75" s="95" t="s">
        <v>473</v>
      </c>
      <c r="G75" s="83" t="s">
        <v>33</v>
      </c>
      <c r="H75" s="94"/>
      <c r="I75" s="94"/>
    </row>
    <row r="76" spans="1:9" hidden="1">
      <c r="A76" s="95">
        <v>17</v>
      </c>
      <c r="B76" s="80" t="s">
        <v>363</v>
      </c>
      <c r="C76" s="81" t="s">
        <v>364</v>
      </c>
      <c r="D76" s="82" t="s">
        <v>365</v>
      </c>
      <c r="E76" s="80" t="s">
        <v>319</v>
      </c>
      <c r="F76" s="95" t="s">
        <v>473</v>
      </c>
      <c r="G76" s="83" t="s">
        <v>33</v>
      </c>
      <c r="H76" s="94"/>
      <c r="I76" s="94"/>
    </row>
    <row r="77" spans="1:9" hidden="1">
      <c r="A77" s="95">
        <v>18</v>
      </c>
      <c r="B77" s="80" t="s">
        <v>366</v>
      </c>
      <c r="C77" s="81" t="s">
        <v>76</v>
      </c>
      <c r="D77" s="82" t="s">
        <v>81</v>
      </c>
      <c r="E77" s="80" t="s">
        <v>441</v>
      </c>
      <c r="F77" s="95" t="s">
        <v>473</v>
      </c>
      <c r="G77" s="83" t="s">
        <v>33</v>
      </c>
      <c r="H77" s="94"/>
      <c r="I77" s="94"/>
    </row>
    <row r="78" spans="1:9" hidden="1">
      <c r="A78" s="95">
        <v>19</v>
      </c>
      <c r="B78" s="80" t="s">
        <v>367</v>
      </c>
      <c r="C78" s="81" t="s">
        <v>368</v>
      </c>
      <c r="D78" s="82" t="s">
        <v>42</v>
      </c>
      <c r="E78" s="80" t="s">
        <v>442</v>
      </c>
      <c r="F78" s="95" t="s">
        <v>473</v>
      </c>
      <c r="G78" s="83" t="s">
        <v>33</v>
      </c>
      <c r="H78" s="94"/>
      <c r="I78" s="94"/>
    </row>
    <row r="79" spans="1:9" hidden="1">
      <c r="A79" s="95">
        <v>20</v>
      </c>
      <c r="B79" s="80" t="s">
        <v>369</v>
      </c>
      <c r="C79" s="81" t="s">
        <v>111</v>
      </c>
      <c r="D79" s="82" t="s">
        <v>42</v>
      </c>
      <c r="E79" s="80" t="s">
        <v>443</v>
      </c>
      <c r="F79" s="95" t="s">
        <v>473</v>
      </c>
      <c r="G79" s="83" t="s">
        <v>33</v>
      </c>
      <c r="H79" s="94"/>
      <c r="I79" s="94"/>
    </row>
    <row r="80" spans="1:9" hidden="1">
      <c r="A80" s="95">
        <v>21</v>
      </c>
      <c r="B80" s="80" t="s">
        <v>370</v>
      </c>
      <c r="C80" s="81" t="s">
        <v>371</v>
      </c>
      <c r="D80" s="82" t="s">
        <v>42</v>
      </c>
      <c r="E80" s="80" t="s">
        <v>444</v>
      </c>
      <c r="F80" s="95" t="s">
        <v>473</v>
      </c>
      <c r="G80" s="83" t="s">
        <v>33</v>
      </c>
      <c r="H80" s="94"/>
      <c r="I80" s="94"/>
    </row>
    <row r="81" spans="1:9" hidden="1">
      <c r="A81" s="95">
        <v>22</v>
      </c>
      <c r="B81" s="80" t="s">
        <v>372</v>
      </c>
      <c r="C81" s="81" t="s">
        <v>373</v>
      </c>
      <c r="D81" s="82" t="s">
        <v>42</v>
      </c>
      <c r="E81" s="80" t="s">
        <v>445</v>
      </c>
      <c r="F81" s="95" t="s">
        <v>473</v>
      </c>
      <c r="G81" s="83" t="s">
        <v>33</v>
      </c>
      <c r="H81" s="94"/>
      <c r="I81" s="94"/>
    </row>
    <row r="82" spans="1:9" hidden="1">
      <c r="A82" s="95">
        <v>23</v>
      </c>
      <c r="B82" s="80" t="s">
        <v>374</v>
      </c>
      <c r="C82" s="81" t="s">
        <v>375</v>
      </c>
      <c r="D82" s="82" t="s">
        <v>47</v>
      </c>
      <c r="E82" s="80" t="s">
        <v>446</v>
      </c>
      <c r="F82" s="95" t="s">
        <v>473</v>
      </c>
      <c r="G82" s="83" t="s">
        <v>33</v>
      </c>
      <c r="H82" s="94"/>
      <c r="I82" s="94"/>
    </row>
    <row r="83" spans="1:9" hidden="1">
      <c r="A83" s="95">
        <v>24</v>
      </c>
      <c r="B83" s="80" t="s">
        <v>376</v>
      </c>
      <c r="C83" s="81" t="s">
        <v>44</v>
      </c>
      <c r="D83" s="82" t="s">
        <v>47</v>
      </c>
      <c r="E83" s="80" t="s">
        <v>447</v>
      </c>
      <c r="F83" s="95" t="s">
        <v>473</v>
      </c>
      <c r="G83" s="83" t="s">
        <v>33</v>
      </c>
      <c r="H83" s="94"/>
      <c r="I83" s="94"/>
    </row>
    <row r="84" spans="1:9" hidden="1">
      <c r="A84" s="95">
        <v>25</v>
      </c>
      <c r="B84" s="80" t="s">
        <v>377</v>
      </c>
      <c r="C84" s="81" t="s">
        <v>378</v>
      </c>
      <c r="D84" s="82" t="s">
        <v>33</v>
      </c>
      <c r="E84" s="80" t="s">
        <v>448</v>
      </c>
      <c r="F84" s="95" t="s">
        <v>473</v>
      </c>
      <c r="G84" s="83" t="s">
        <v>33</v>
      </c>
      <c r="H84" s="94"/>
      <c r="I84" s="94"/>
    </row>
    <row r="85" spans="1:9" hidden="1">
      <c r="A85" s="95">
        <v>26</v>
      </c>
      <c r="B85" s="80" t="s">
        <v>379</v>
      </c>
      <c r="C85" s="81" t="s">
        <v>147</v>
      </c>
      <c r="D85" s="82" t="s">
        <v>33</v>
      </c>
      <c r="E85" s="80" t="s">
        <v>449</v>
      </c>
      <c r="F85" s="95" t="s">
        <v>473</v>
      </c>
      <c r="G85" s="83" t="s">
        <v>33</v>
      </c>
      <c r="H85" s="94"/>
      <c r="I85" s="94"/>
    </row>
    <row r="86" spans="1:9" hidden="1">
      <c r="A86" s="95">
        <v>27</v>
      </c>
      <c r="B86" s="80" t="s">
        <v>380</v>
      </c>
      <c r="C86" s="81" t="s">
        <v>381</v>
      </c>
      <c r="D86" s="82" t="s">
        <v>33</v>
      </c>
      <c r="E86" s="80" t="s">
        <v>450</v>
      </c>
      <c r="F86" s="95" t="s">
        <v>473</v>
      </c>
      <c r="G86" s="83" t="s">
        <v>33</v>
      </c>
      <c r="H86" s="94"/>
      <c r="I86" s="94"/>
    </row>
    <row r="87" spans="1:9" hidden="1">
      <c r="A87" s="95">
        <v>28</v>
      </c>
      <c r="B87" s="80" t="s">
        <v>382</v>
      </c>
      <c r="C87" s="81" t="s">
        <v>383</v>
      </c>
      <c r="D87" s="82" t="s">
        <v>148</v>
      </c>
      <c r="E87" s="80" t="s">
        <v>451</v>
      </c>
      <c r="F87" s="95" t="s">
        <v>473</v>
      </c>
      <c r="G87" s="83" t="s">
        <v>33</v>
      </c>
      <c r="H87" s="94"/>
      <c r="I87" s="94"/>
    </row>
    <row r="88" spans="1:9" hidden="1">
      <c r="A88" s="95">
        <v>29</v>
      </c>
      <c r="B88" s="80" t="s">
        <v>384</v>
      </c>
      <c r="C88" s="81" t="s">
        <v>115</v>
      </c>
      <c r="D88" s="82" t="s">
        <v>106</v>
      </c>
      <c r="E88" s="80" t="s">
        <v>452</v>
      </c>
      <c r="F88" s="95" t="s">
        <v>473</v>
      </c>
      <c r="G88" s="83" t="s">
        <v>33</v>
      </c>
      <c r="H88" s="94"/>
      <c r="I88" s="94"/>
    </row>
    <row r="89" spans="1:9" hidden="1">
      <c r="A89" s="95">
        <v>30</v>
      </c>
      <c r="B89" s="80" t="s">
        <v>385</v>
      </c>
      <c r="C89" s="81" t="s">
        <v>386</v>
      </c>
      <c r="D89" s="82" t="s">
        <v>106</v>
      </c>
      <c r="E89" s="80" t="s">
        <v>453</v>
      </c>
      <c r="F89" s="95" t="s">
        <v>473</v>
      </c>
      <c r="G89" s="83" t="s">
        <v>33</v>
      </c>
      <c r="H89" s="94"/>
      <c r="I89" s="94"/>
    </row>
    <row r="90" spans="1:9" hidden="1">
      <c r="A90" s="95">
        <v>31</v>
      </c>
      <c r="B90" s="80" t="s">
        <v>387</v>
      </c>
      <c r="C90" s="81" t="s">
        <v>388</v>
      </c>
      <c r="D90" s="82" t="s">
        <v>114</v>
      </c>
      <c r="E90" s="80" t="s">
        <v>454</v>
      </c>
      <c r="F90" s="95" t="s">
        <v>473</v>
      </c>
      <c r="G90" s="83" t="s">
        <v>33</v>
      </c>
      <c r="H90" s="94"/>
      <c r="I90" s="94"/>
    </row>
    <row r="91" spans="1:9" hidden="1">
      <c r="A91" s="95">
        <v>32</v>
      </c>
      <c r="B91" s="80" t="s">
        <v>389</v>
      </c>
      <c r="C91" s="81" t="s">
        <v>390</v>
      </c>
      <c r="D91" s="82" t="s">
        <v>114</v>
      </c>
      <c r="E91" s="80" t="s">
        <v>455</v>
      </c>
      <c r="F91" s="95" t="s">
        <v>473</v>
      </c>
      <c r="G91" s="83" t="s">
        <v>33</v>
      </c>
      <c r="H91" s="94"/>
      <c r="I91" s="94"/>
    </row>
    <row r="92" spans="1:9" hidden="1">
      <c r="A92" s="95">
        <v>33</v>
      </c>
      <c r="B92" s="80" t="s">
        <v>391</v>
      </c>
      <c r="C92" s="81" t="s">
        <v>78</v>
      </c>
      <c r="D92" s="82" t="s">
        <v>66</v>
      </c>
      <c r="E92" s="80" t="s">
        <v>456</v>
      </c>
      <c r="F92" s="95" t="s">
        <v>473</v>
      </c>
      <c r="G92" s="83" t="s">
        <v>33</v>
      </c>
      <c r="H92" s="94"/>
      <c r="I92" s="94"/>
    </row>
    <row r="93" spans="1:9" hidden="1">
      <c r="A93" s="95">
        <v>34</v>
      </c>
      <c r="B93" s="80" t="s">
        <v>392</v>
      </c>
      <c r="C93" s="81" t="s">
        <v>393</v>
      </c>
      <c r="D93" s="82" t="s">
        <v>125</v>
      </c>
      <c r="E93" s="80" t="s">
        <v>457</v>
      </c>
      <c r="F93" s="95" t="s">
        <v>473</v>
      </c>
      <c r="G93" s="83" t="s">
        <v>33</v>
      </c>
      <c r="H93" s="94"/>
      <c r="I93" s="94"/>
    </row>
    <row r="94" spans="1:9" hidden="1">
      <c r="A94" s="95">
        <v>35</v>
      </c>
      <c r="B94" s="80" t="s">
        <v>394</v>
      </c>
      <c r="C94" s="81" t="s">
        <v>395</v>
      </c>
      <c r="D94" s="82" t="s">
        <v>126</v>
      </c>
      <c r="E94" s="80" t="s">
        <v>458</v>
      </c>
      <c r="F94" s="95" t="s">
        <v>473</v>
      </c>
      <c r="G94" s="83" t="s">
        <v>33</v>
      </c>
      <c r="H94" s="94"/>
      <c r="I94" s="94"/>
    </row>
    <row r="95" spans="1:9" hidden="1">
      <c r="A95" s="95">
        <v>36</v>
      </c>
      <c r="B95" s="80" t="s">
        <v>396</v>
      </c>
      <c r="C95" s="81" t="s">
        <v>397</v>
      </c>
      <c r="D95" s="82" t="s">
        <v>398</v>
      </c>
      <c r="E95" s="80" t="s">
        <v>459</v>
      </c>
      <c r="F95" s="95" t="s">
        <v>473</v>
      </c>
      <c r="G95" s="83" t="s">
        <v>33</v>
      </c>
      <c r="H95" s="94"/>
      <c r="I95" s="94"/>
    </row>
    <row r="96" spans="1:9" hidden="1">
      <c r="A96" s="95">
        <v>37</v>
      </c>
      <c r="B96" s="80" t="s">
        <v>399</v>
      </c>
      <c r="C96" s="81" t="s">
        <v>44</v>
      </c>
      <c r="D96" s="82" t="s">
        <v>108</v>
      </c>
      <c r="E96" s="80" t="s">
        <v>460</v>
      </c>
      <c r="F96" s="95" t="s">
        <v>473</v>
      </c>
      <c r="G96" s="83" t="s">
        <v>33</v>
      </c>
      <c r="H96" s="94"/>
      <c r="I96" s="94"/>
    </row>
    <row r="97" spans="1:9" hidden="1">
      <c r="A97" s="95">
        <v>38</v>
      </c>
      <c r="B97" s="80" t="s">
        <v>400</v>
      </c>
      <c r="C97" s="81" t="s">
        <v>401</v>
      </c>
      <c r="D97" s="82" t="s">
        <v>205</v>
      </c>
      <c r="E97" s="80" t="s">
        <v>461</v>
      </c>
      <c r="F97" s="95" t="s">
        <v>473</v>
      </c>
      <c r="G97" s="83" t="s">
        <v>33</v>
      </c>
      <c r="H97" s="94"/>
      <c r="I97" s="94"/>
    </row>
    <row r="98" spans="1:9" hidden="1">
      <c r="A98" s="95">
        <v>39</v>
      </c>
      <c r="B98" s="80" t="s">
        <v>402</v>
      </c>
      <c r="C98" s="81" t="s">
        <v>403</v>
      </c>
      <c r="D98" s="82" t="s">
        <v>143</v>
      </c>
      <c r="E98" s="80" t="s">
        <v>137</v>
      </c>
      <c r="F98" s="95" t="s">
        <v>473</v>
      </c>
      <c r="G98" s="83" t="s">
        <v>33</v>
      </c>
      <c r="H98" s="94"/>
      <c r="I98" s="94"/>
    </row>
    <row r="99" spans="1:9" hidden="1">
      <c r="A99" s="95">
        <v>40</v>
      </c>
      <c r="B99" s="80" t="s">
        <v>404</v>
      </c>
      <c r="C99" s="81" t="s">
        <v>309</v>
      </c>
      <c r="D99" s="82" t="s">
        <v>45</v>
      </c>
      <c r="E99" s="80" t="s">
        <v>329</v>
      </c>
      <c r="F99" s="95" t="s">
        <v>473</v>
      </c>
      <c r="G99" s="83" t="s">
        <v>33</v>
      </c>
      <c r="H99" s="94"/>
      <c r="I99" s="94"/>
    </row>
    <row r="100" spans="1:9" hidden="1">
      <c r="A100" s="95">
        <v>41</v>
      </c>
      <c r="B100" s="80" t="s">
        <v>405</v>
      </c>
      <c r="C100" s="81" t="s">
        <v>406</v>
      </c>
      <c r="D100" s="82" t="s">
        <v>407</v>
      </c>
      <c r="E100" s="80" t="s">
        <v>462</v>
      </c>
      <c r="F100" s="95" t="s">
        <v>473</v>
      </c>
      <c r="G100" s="83" t="s">
        <v>33</v>
      </c>
      <c r="H100" s="94"/>
      <c r="I100" s="94"/>
    </row>
    <row r="101" spans="1:9" hidden="1">
      <c r="A101" s="95">
        <v>42</v>
      </c>
      <c r="B101" s="80" t="s">
        <v>408</v>
      </c>
      <c r="C101" s="81" t="s">
        <v>409</v>
      </c>
      <c r="D101" s="82" t="s">
        <v>129</v>
      </c>
      <c r="E101" s="80" t="s">
        <v>463</v>
      </c>
      <c r="F101" s="95" t="s">
        <v>473</v>
      </c>
      <c r="G101" s="83" t="s">
        <v>33</v>
      </c>
      <c r="H101" s="94"/>
      <c r="I101" s="94"/>
    </row>
    <row r="102" spans="1:9" hidden="1">
      <c r="A102" s="95">
        <v>43</v>
      </c>
      <c r="B102" s="80" t="s">
        <v>410</v>
      </c>
      <c r="C102" s="81" t="s">
        <v>16</v>
      </c>
      <c r="D102" s="82" t="s">
        <v>129</v>
      </c>
      <c r="E102" s="80" t="s">
        <v>464</v>
      </c>
      <c r="F102" s="95" t="s">
        <v>473</v>
      </c>
      <c r="G102" s="83" t="s">
        <v>33</v>
      </c>
      <c r="H102" s="94"/>
      <c r="I102" s="94"/>
    </row>
    <row r="103" spans="1:9" hidden="1">
      <c r="A103" s="95">
        <v>44</v>
      </c>
      <c r="B103" s="80" t="s">
        <v>411</v>
      </c>
      <c r="C103" s="81" t="s">
        <v>412</v>
      </c>
      <c r="D103" s="82" t="s">
        <v>413</v>
      </c>
      <c r="E103" s="80" t="s">
        <v>465</v>
      </c>
      <c r="F103" s="95" t="s">
        <v>473</v>
      </c>
      <c r="G103" s="83" t="s">
        <v>33</v>
      </c>
      <c r="H103" s="94"/>
      <c r="I103" s="94"/>
    </row>
    <row r="104" spans="1:9" hidden="1">
      <c r="A104" s="95">
        <v>45</v>
      </c>
      <c r="B104" s="80" t="s">
        <v>414</v>
      </c>
      <c r="C104" s="81" t="s">
        <v>415</v>
      </c>
      <c r="D104" s="82" t="s">
        <v>416</v>
      </c>
      <c r="E104" s="80" t="s">
        <v>466</v>
      </c>
      <c r="F104" s="95" t="s">
        <v>473</v>
      </c>
      <c r="G104" s="83" t="s">
        <v>33</v>
      </c>
      <c r="H104" s="94"/>
      <c r="I104" s="94"/>
    </row>
    <row r="105" spans="1:9" hidden="1">
      <c r="A105" s="95">
        <v>46</v>
      </c>
      <c r="B105" s="80" t="s">
        <v>417</v>
      </c>
      <c r="C105" s="81" t="s">
        <v>418</v>
      </c>
      <c r="D105" s="82" t="s">
        <v>36</v>
      </c>
      <c r="E105" s="80" t="s">
        <v>467</v>
      </c>
      <c r="F105" s="95" t="s">
        <v>473</v>
      </c>
      <c r="G105" s="83" t="s">
        <v>33</v>
      </c>
      <c r="H105" s="94"/>
      <c r="I105" s="94"/>
    </row>
    <row r="106" spans="1:9" hidden="1">
      <c r="A106" s="95">
        <v>47</v>
      </c>
      <c r="B106" s="80" t="s">
        <v>419</v>
      </c>
      <c r="C106" s="81" t="s">
        <v>186</v>
      </c>
      <c r="D106" s="82" t="s">
        <v>36</v>
      </c>
      <c r="E106" s="80" t="s">
        <v>468</v>
      </c>
      <c r="F106" s="95" t="s">
        <v>473</v>
      </c>
      <c r="G106" s="83" t="s">
        <v>33</v>
      </c>
      <c r="H106" s="94"/>
      <c r="I106" s="94"/>
    </row>
    <row r="107" spans="1:9" hidden="1">
      <c r="A107" s="95">
        <v>48</v>
      </c>
      <c r="B107" s="80" t="s">
        <v>420</v>
      </c>
      <c r="C107" s="81" t="s">
        <v>421</v>
      </c>
      <c r="D107" s="82" t="s">
        <v>36</v>
      </c>
      <c r="E107" s="80" t="s">
        <v>469</v>
      </c>
      <c r="F107" s="95" t="s">
        <v>473</v>
      </c>
      <c r="G107" s="83" t="s">
        <v>33</v>
      </c>
      <c r="H107" s="94"/>
      <c r="I107" s="94"/>
    </row>
    <row r="108" spans="1:9" hidden="1">
      <c r="A108" s="95">
        <v>49</v>
      </c>
      <c r="B108" s="80" t="s">
        <v>422</v>
      </c>
      <c r="C108" s="81" t="s">
        <v>423</v>
      </c>
      <c r="D108" s="82" t="s">
        <v>36</v>
      </c>
      <c r="E108" s="80" t="s">
        <v>470</v>
      </c>
      <c r="F108" s="95" t="s">
        <v>473</v>
      </c>
      <c r="G108" s="83" t="s">
        <v>33</v>
      </c>
      <c r="H108" s="94"/>
      <c r="I108" s="94"/>
    </row>
    <row r="109" spans="1:9" hidden="1">
      <c r="A109" s="95">
        <v>50</v>
      </c>
      <c r="B109" s="80" t="s">
        <v>424</v>
      </c>
      <c r="C109" s="81" t="s">
        <v>119</v>
      </c>
      <c r="D109" s="82" t="s">
        <v>37</v>
      </c>
      <c r="E109" s="80" t="s">
        <v>471</v>
      </c>
      <c r="F109" s="95" t="s">
        <v>473</v>
      </c>
      <c r="G109" s="83" t="s">
        <v>33</v>
      </c>
      <c r="H109" s="94"/>
      <c r="I109" s="94"/>
    </row>
    <row r="110" spans="1:9" hidden="1">
      <c r="A110" s="95">
        <v>51</v>
      </c>
      <c r="B110" s="80" t="s">
        <v>425</v>
      </c>
      <c r="C110" s="81" t="s">
        <v>426</v>
      </c>
      <c r="D110" s="82" t="s">
        <v>89</v>
      </c>
      <c r="E110" s="80" t="s">
        <v>472</v>
      </c>
      <c r="F110" s="95" t="s">
        <v>473</v>
      </c>
      <c r="G110" s="83" t="s">
        <v>33</v>
      </c>
      <c r="H110" s="94"/>
      <c r="I110" s="94"/>
    </row>
    <row r="111" spans="1:9" hidden="1">
      <c r="A111" s="95">
        <v>1</v>
      </c>
      <c r="B111" s="80" t="s">
        <v>474</v>
      </c>
      <c r="C111" s="81" t="s">
        <v>475</v>
      </c>
      <c r="D111" s="82" t="s">
        <v>333</v>
      </c>
      <c r="E111" s="80" t="s">
        <v>555</v>
      </c>
      <c r="F111" s="95" t="s">
        <v>588</v>
      </c>
      <c r="G111" s="83" t="s">
        <v>33</v>
      </c>
      <c r="H111" s="94"/>
      <c r="I111" s="94"/>
    </row>
    <row r="112" spans="1:9" hidden="1">
      <c r="A112" s="95">
        <v>2</v>
      </c>
      <c r="B112" s="80" t="s">
        <v>476</v>
      </c>
      <c r="C112" s="81" t="s">
        <v>477</v>
      </c>
      <c r="D112" s="82" t="s">
        <v>75</v>
      </c>
      <c r="E112" s="80" t="s">
        <v>556</v>
      </c>
      <c r="F112" s="95" t="s">
        <v>588</v>
      </c>
      <c r="G112" s="83" t="s">
        <v>33</v>
      </c>
      <c r="H112" s="94"/>
      <c r="I112" s="94"/>
    </row>
    <row r="113" spans="1:9" hidden="1">
      <c r="A113" s="95">
        <v>3</v>
      </c>
      <c r="B113" s="80" t="s">
        <v>478</v>
      </c>
      <c r="C113" s="81" t="s">
        <v>118</v>
      </c>
      <c r="D113" s="82" t="s">
        <v>479</v>
      </c>
      <c r="E113" s="80" t="s">
        <v>557</v>
      </c>
      <c r="F113" s="95" t="s">
        <v>588</v>
      </c>
      <c r="G113" s="83" t="s">
        <v>33</v>
      </c>
      <c r="H113" s="94"/>
      <c r="I113" s="94"/>
    </row>
    <row r="114" spans="1:9" hidden="1">
      <c r="A114" s="95">
        <v>4</v>
      </c>
      <c r="B114" s="80" t="s">
        <v>480</v>
      </c>
      <c r="C114" s="81" t="s">
        <v>149</v>
      </c>
      <c r="D114" s="82" t="s">
        <v>274</v>
      </c>
      <c r="E114" s="80" t="s">
        <v>558</v>
      </c>
      <c r="F114" s="95" t="s">
        <v>588</v>
      </c>
      <c r="G114" s="83" t="s">
        <v>33</v>
      </c>
      <c r="H114" s="94"/>
      <c r="I114" s="94"/>
    </row>
    <row r="115" spans="1:9" hidden="1">
      <c r="A115" s="95">
        <v>5</v>
      </c>
      <c r="B115" s="80" t="s">
        <v>481</v>
      </c>
      <c r="C115" s="81" t="s">
        <v>82</v>
      </c>
      <c r="D115" s="82" t="s">
        <v>17</v>
      </c>
      <c r="E115" s="80" t="s">
        <v>431</v>
      </c>
      <c r="F115" s="95" t="s">
        <v>588</v>
      </c>
      <c r="G115" s="83" t="s">
        <v>33</v>
      </c>
      <c r="H115" s="94"/>
      <c r="I115" s="94"/>
    </row>
    <row r="116" spans="1:9" hidden="1">
      <c r="A116" s="95">
        <v>6</v>
      </c>
      <c r="B116" s="80" t="s">
        <v>482</v>
      </c>
      <c r="C116" s="81" t="s">
        <v>34</v>
      </c>
      <c r="D116" s="82" t="s">
        <v>80</v>
      </c>
      <c r="E116" s="80" t="s">
        <v>559</v>
      </c>
      <c r="F116" s="95" t="s">
        <v>588</v>
      </c>
      <c r="G116" s="83" t="s">
        <v>33</v>
      </c>
      <c r="H116" s="94"/>
      <c r="I116" s="94"/>
    </row>
    <row r="117" spans="1:9" hidden="1">
      <c r="A117" s="95">
        <v>7</v>
      </c>
      <c r="B117" s="80" t="s">
        <v>483</v>
      </c>
      <c r="C117" s="81" t="s">
        <v>124</v>
      </c>
      <c r="D117" s="82" t="s">
        <v>40</v>
      </c>
      <c r="E117" s="80" t="s">
        <v>461</v>
      </c>
      <c r="F117" s="95" t="s">
        <v>588</v>
      </c>
      <c r="G117" s="83" t="s">
        <v>33</v>
      </c>
      <c r="H117" s="94"/>
      <c r="I117" s="94"/>
    </row>
    <row r="118" spans="1:9" hidden="1">
      <c r="A118" s="95">
        <v>8</v>
      </c>
      <c r="B118" s="80" t="s">
        <v>484</v>
      </c>
      <c r="C118" s="81" t="s">
        <v>485</v>
      </c>
      <c r="D118" s="82" t="s">
        <v>79</v>
      </c>
      <c r="E118" s="80" t="s">
        <v>560</v>
      </c>
      <c r="F118" s="95" t="s">
        <v>588</v>
      </c>
      <c r="G118" s="83" t="s">
        <v>33</v>
      </c>
      <c r="H118" s="94"/>
      <c r="I118" s="94"/>
    </row>
    <row r="119" spans="1:9" hidden="1">
      <c r="A119" s="95">
        <v>9</v>
      </c>
      <c r="B119" s="80" t="s">
        <v>486</v>
      </c>
      <c r="C119" s="81" t="s">
        <v>16</v>
      </c>
      <c r="D119" s="82" t="s">
        <v>92</v>
      </c>
      <c r="E119" s="80" t="s">
        <v>561</v>
      </c>
      <c r="F119" s="95" t="s">
        <v>588</v>
      </c>
      <c r="G119" s="83" t="s">
        <v>33</v>
      </c>
      <c r="H119" s="94"/>
      <c r="I119" s="94"/>
    </row>
    <row r="120" spans="1:9" hidden="1">
      <c r="A120" s="95">
        <v>10</v>
      </c>
      <c r="B120" s="80" t="s">
        <v>487</v>
      </c>
      <c r="C120" s="81" t="s">
        <v>124</v>
      </c>
      <c r="D120" s="82" t="s">
        <v>92</v>
      </c>
      <c r="E120" s="80" t="s">
        <v>562</v>
      </c>
      <c r="F120" s="95" t="s">
        <v>588</v>
      </c>
      <c r="G120" s="83" t="s">
        <v>33</v>
      </c>
      <c r="H120" s="94"/>
      <c r="I120" s="94"/>
    </row>
    <row r="121" spans="1:9" hidden="1">
      <c r="A121" s="95">
        <v>11</v>
      </c>
      <c r="B121" s="80" t="s">
        <v>488</v>
      </c>
      <c r="C121" s="81" t="s">
        <v>489</v>
      </c>
      <c r="D121" s="82" t="s">
        <v>32</v>
      </c>
      <c r="E121" s="80" t="s">
        <v>563</v>
      </c>
      <c r="F121" s="95" t="s">
        <v>588</v>
      </c>
      <c r="G121" s="83" t="s">
        <v>33</v>
      </c>
      <c r="H121" s="94"/>
      <c r="I121" s="94"/>
    </row>
    <row r="122" spans="1:9" hidden="1">
      <c r="A122" s="95">
        <v>12</v>
      </c>
      <c r="B122" s="80" t="s">
        <v>490</v>
      </c>
      <c r="C122" s="81" t="s">
        <v>491</v>
      </c>
      <c r="D122" s="82" t="s">
        <v>42</v>
      </c>
      <c r="E122" s="80" t="s">
        <v>564</v>
      </c>
      <c r="F122" s="95" t="s">
        <v>588</v>
      </c>
      <c r="G122" s="83" t="s">
        <v>33</v>
      </c>
      <c r="H122" s="94"/>
      <c r="I122" s="94"/>
    </row>
    <row r="123" spans="1:9" hidden="1">
      <c r="A123" s="95">
        <v>13</v>
      </c>
      <c r="B123" s="80" t="s">
        <v>492</v>
      </c>
      <c r="C123" s="81" t="s">
        <v>493</v>
      </c>
      <c r="D123" s="82" t="s">
        <v>42</v>
      </c>
      <c r="E123" s="80" t="s">
        <v>316</v>
      </c>
      <c r="F123" s="95" t="s">
        <v>588</v>
      </c>
      <c r="G123" s="83" t="s">
        <v>33</v>
      </c>
      <c r="H123" s="94"/>
      <c r="I123" s="94"/>
    </row>
    <row r="124" spans="1:9" hidden="1">
      <c r="A124" s="95">
        <v>14</v>
      </c>
      <c r="B124" s="80" t="s">
        <v>494</v>
      </c>
      <c r="C124" s="81" t="s">
        <v>495</v>
      </c>
      <c r="D124" s="82" t="s">
        <v>496</v>
      </c>
      <c r="E124" s="80" t="s">
        <v>565</v>
      </c>
      <c r="F124" s="95" t="s">
        <v>588</v>
      </c>
      <c r="G124" s="83" t="s">
        <v>95</v>
      </c>
      <c r="H124" s="94"/>
      <c r="I124" s="94"/>
    </row>
    <row r="125" spans="1:9" hidden="1">
      <c r="A125" s="95">
        <v>15</v>
      </c>
      <c r="B125" s="80" t="s">
        <v>497</v>
      </c>
      <c r="C125" s="81" t="s">
        <v>498</v>
      </c>
      <c r="D125" s="82" t="s">
        <v>141</v>
      </c>
      <c r="E125" s="80" t="s">
        <v>566</v>
      </c>
      <c r="F125" s="95" t="s">
        <v>588</v>
      </c>
      <c r="G125" s="83" t="s">
        <v>33</v>
      </c>
      <c r="H125" s="94"/>
      <c r="I125" s="94"/>
    </row>
    <row r="126" spans="1:9" hidden="1">
      <c r="A126" s="95">
        <v>16</v>
      </c>
      <c r="B126" s="80" t="s">
        <v>499</v>
      </c>
      <c r="C126" s="81" t="s">
        <v>500</v>
      </c>
      <c r="D126" s="82" t="s">
        <v>141</v>
      </c>
      <c r="E126" s="80" t="s">
        <v>567</v>
      </c>
      <c r="F126" s="95" t="s">
        <v>588</v>
      </c>
      <c r="G126" s="83" t="s">
        <v>33</v>
      </c>
      <c r="H126" s="94"/>
      <c r="I126" s="94"/>
    </row>
    <row r="127" spans="1:9" hidden="1">
      <c r="A127" s="95">
        <v>17</v>
      </c>
      <c r="B127" s="80" t="s">
        <v>501</v>
      </c>
      <c r="C127" s="81" t="s">
        <v>502</v>
      </c>
      <c r="D127" s="82" t="s">
        <v>152</v>
      </c>
      <c r="E127" s="80" t="s">
        <v>568</v>
      </c>
      <c r="F127" s="95" t="s">
        <v>588</v>
      </c>
      <c r="G127" s="83" t="s">
        <v>33</v>
      </c>
      <c r="H127" s="94"/>
      <c r="I127" s="94"/>
    </row>
    <row r="128" spans="1:9" hidden="1">
      <c r="A128" s="95">
        <v>18</v>
      </c>
      <c r="B128" s="80" t="s">
        <v>503</v>
      </c>
      <c r="C128" s="81" t="s">
        <v>18</v>
      </c>
      <c r="D128" s="82" t="s">
        <v>504</v>
      </c>
      <c r="E128" s="80" t="s">
        <v>569</v>
      </c>
      <c r="F128" s="95" t="s">
        <v>588</v>
      </c>
      <c r="G128" s="83" t="s">
        <v>33</v>
      </c>
      <c r="H128" s="94"/>
      <c r="I128" s="94"/>
    </row>
    <row r="129" spans="1:9" hidden="1">
      <c r="A129" s="95">
        <v>19</v>
      </c>
      <c r="B129" s="80" t="s">
        <v>505</v>
      </c>
      <c r="C129" s="81" t="s">
        <v>506</v>
      </c>
      <c r="D129" s="82" t="s">
        <v>93</v>
      </c>
      <c r="E129" s="80" t="s">
        <v>153</v>
      </c>
      <c r="F129" s="95" t="s">
        <v>588</v>
      </c>
      <c r="G129" s="83" t="s">
        <v>33</v>
      </c>
      <c r="H129" s="94"/>
      <c r="I129" s="94"/>
    </row>
    <row r="130" spans="1:9" hidden="1">
      <c r="A130" s="95">
        <v>20</v>
      </c>
      <c r="B130" s="80" t="s">
        <v>507</v>
      </c>
      <c r="C130" s="81" t="s">
        <v>508</v>
      </c>
      <c r="D130" s="82" t="s">
        <v>93</v>
      </c>
      <c r="E130" s="80" t="s">
        <v>570</v>
      </c>
      <c r="F130" s="95" t="s">
        <v>588</v>
      </c>
      <c r="G130" s="83" t="s">
        <v>33</v>
      </c>
      <c r="H130" s="94"/>
      <c r="I130" s="94"/>
    </row>
    <row r="131" spans="1:9" hidden="1">
      <c r="A131" s="95">
        <v>21</v>
      </c>
      <c r="B131" s="80" t="s">
        <v>509</v>
      </c>
      <c r="C131" s="81" t="s">
        <v>510</v>
      </c>
      <c r="D131" s="82" t="s">
        <v>511</v>
      </c>
      <c r="E131" s="80" t="s">
        <v>571</v>
      </c>
      <c r="F131" s="95" t="s">
        <v>588</v>
      </c>
      <c r="G131" s="83" t="s">
        <v>95</v>
      </c>
      <c r="H131" s="94"/>
      <c r="I131" s="94"/>
    </row>
    <row r="132" spans="1:9" hidden="1">
      <c r="A132" s="95">
        <v>22</v>
      </c>
      <c r="B132" s="80" t="s">
        <v>512</v>
      </c>
      <c r="C132" s="81" t="s">
        <v>513</v>
      </c>
      <c r="D132" s="82" t="s">
        <v>114</v>
      </c>
      <c r="E132" s="80" t="s">
        <v>246</v>
      </c>
      <c r="F132" s="95" t="s">
        <v>588</v>
      </c>
      <c r="G132" s="83" t="s">
        <v>33</v>
      </c>
      <c r="H132" s="94"/>
      <c r="I132" s="94"/>
    </row>
    <row r="133" spans="1:9" hidden="1">
      <c r="A133" s="95">
        <v>23</v>
      </c>
      <c r="B133" s="80" t="s">
        <v>514</v>
      </c>
      <c r="C133" s="81" t="s">
        <v>515</v>
      </c>
      <c r="D133" s="82" t="s">
        <v>66</v>
      </c>
      <c r="E133" s="80" t="s">
        <v>572</v>
      </c>
      <c r="F133" s="95" t="s">
        <v>588</v>
      </c>
      <c r="G133" s="83" t="s">
        <v>33</v>
      </c>
      <c r="H133" s="94"/>
      <c r="I133" s="94"/>
    </row>
    <row r="134" spans="1:9" hidden="1">
      <c r="A134" s="95">
        <v>24</v>
      </c>
      <c r="B134" s="80" t="s">
        <v>516</v>
      </c>
      <c r="C134" s="81" t="s">
        <v>517</v>
      </c>
      <c r="D134" s="82" t="s">
        <v>66</v>
      </c>
      <c r="E134" s="80" t="s">
        <v>454</v>
      </c>
      <c r="F134" s="95" t="s">
        <v>588</v>
      </c>
      <c r="G134" s="83" t="s">
        <v>33</v>
      </c>
      <c r="H134" s="94"/>
      <c r="I134" s="94"/>
    </row>
    <row r="135" spans="1:9" hidden="1">
      <c r="A135" s="95">
        <v>25</v>
      </c>
      <c r="B135" s="80" t="s">
        <v>518</v>
      </c>
      <c r="C135" s="81" t="s">
        <v>519</v>
      </c>
      <c r="D135" s="82" t="s">
        <v>43</v>
      </c>
      <c r="E135" s="80" t="s">
        <v>573</v>
      </c>
      <c r="F135" s="95" t="s">
        <v>588</v>
      </c>
      <c r="G135" s="83" t="s">
        <v>33</v>
      </c>
      <c r="H135" s="94"/>
      <c r="I135" s="94"/>
    </row>
    <row r="136" spans="1:9" hidden="1">
      <c r="A136" s="95">
        <v>26</v>
      </c>
      <c r="B136" s="80" t="s">
        <v>520</v>
      </c>
      <c r="C136" s="81" t="s">
        <v>521</v>
      </c>
      <c r="D136" s="82" t="s">
        <v>205</v>
      </c>
      <c r="E136" s="80" t="s">
        <v>574</v>
      </c>
      <c r="F136" s="95" t="s">
        <v>588</v>
      </c>
      <c r="G136" s="83" t="s">
        <v>33</v>
      </c>
      <c r="H136" s="94"/>
      <c r="I136" s="94"/>
    </row>
    <row r="137" spans="1:9" hidden="1">
      <c r="A137" s="95">
        <v>27</v>
      </c>
      <c r="B137" s="80" t="s">
        <v>522</v>
      </c>
      <c r="C137" s="81" t="s">
        <v>523</v>
      </c>
      <c r="D137" s="82" t="s">
        <v>48</v>
      </c>
      <c r="E137" s="80" t="s">
        <v>575</v>
      </c>
      <c r="F137" s="95" t="s">
        <v>588</v>
      </c>
      <c r="G137" s="83" t="s">
        <v>33</v>
      </c>
      <c r="H137" s="94"/>
      <c r="I137" s="94"/>
    </row>
    <row r="138" spans="1:9" hidden="1">
      <c r="A138" s="95">
        <v>28</v>
      </c>
      <c r="B138" s="80" t="s">
        <v>524</v>
      </c>
      <c r="C138" s="81" t="s">
        <v>525</v>
      </c>
      <c r="D138" s="82" t="s">
        <v>83</v>
      </c>
      <c r="E138" s="80" t="s">
        <v>557</v>
      </c>
      <c r="F138" s="95" t="s">
        <v>588</v>
      </c>
      <c r="G138" s="83" t="s">
        <v>33</v>
      </c>
      <c r="H138" s="94"/>
      <c r="I138" s="94"/>
    </row>
    <row r="139" spans="1:9" hidden="1">
      <c r="A139" s="95">
        <v>29</v>
      </c>
      <c r="B139" s="80" t="s">
        <v>526</v>
      </c>
      <c r="C139" s="81" t="s">
        <v>527</v>
      </c>
      <c r="D139" s="82" t="s">
        <v>83</v>
      </c>
      <c r="E139" s="80" t="s">
        <v>576</v>
      </c>
      <c r="F139" s="95" t="s">
        <v>588</v>
      </c>
      <c r="G139" s="83" t="s">
        <v>33</v>
      </c>
      <c r="H139" s="94"/>
      <c r="I139" s="94"/>
    </row>
    <row r="140" spans="1:9" hidden="1">
      <c r="A140" s="95">
        <v>30</v>
      </c>
      <c r="B140" s="80" t="s">
        <v>528</v>
      </c>
      <c r="C140" s="81" t="s">
        <v>303</v>
      </c>
      <c r="D140" s="82" t="s">
        <v>45</v>
      </c>
      <c r="E140" s="80" t="s">
        <v>577</v>
      </c>
      <c r="F140" s="95" t="s">
        <v>588</v>
      </c>
      <c r="G140" s="83" t="s">
        <v>33</v>
      </c>
      <c r="H140" s="94"/>
      <c r="I140" s="94"/>
    </row>
    <row r="141" spans="1:9" hidden="1">
      <c r="A141" s="95">
        <v>31</v>
      </c>
      <c r="B141" s="80" t="s">
        <v>529</v>
      </c>
      <c r="C141" s="81" t="s">
        <v>530</v>
      </c>
      <c r="D141" s="82" t="s">
        <v>85</v>
      </c>
      <c r="E141" s="80" t="s">
        <v>578</v>
      </c>
      <c r="F141" s="95" t="s">
        <v>588</v>
      </c>
      <c r="G141" s="83" t="s">
        <v>33</v>
      </c>
      <c r="H141" s="94"/>
      <c r="I141" s="94"/>
    </row>
    <row r="142" spans="1:9" hidden="1">
      <c r="A142" s="95">
        <v>32</v>
      </c>
      <c r="B142" s="80" t="s">
        <v>531</v>
      </c>
      <c r="C142" s="81" t="s">
        <v>532</v>
      </c>
      <c r="D142" s="82" t="s">
        <v>110</v>
      </c>
      <c r="E142" s="80" t="s">
        <v>579</v>
      </c>
      <c r="F142" s="95" t="s">
        <v>588</v>
      </c>
      <c r="G142" s="83" t="s">
        <v>95</v>
      </c>
      <c r="H142" s="94"/>
      <c r="I142" s="94"/>
    </row>
    <row r="143" spans="1:9" hidden="1">
      <c r="A143" s="95">
        <v>33</v>
      </c>
      <c r="B143" s="80" t="s">
        <v>533</v>
      </c>
      <c r="C143" s="81" t="s">
        <v>534</v>
      </c>
      <c r="D143" s="82" t="s">
        <v>535</v>
      </c>
      <c r="E143" s="80" t="s">
        <v>580</v>
      </c>
      <c r="F143" s="95" t="s">
        <v>588</v>
      </c>
      <c r="G143" s="83" t="s">
        <v>33</v>
      </c>
      <c r="H143" s="94"/>
      <c r="I143" s="94"/>
    </row>
    <row r="144" spans="1:9" hidden="1">
      <c r="A144" s="95">
        <v>34</v>
      </c>
      <c r="B144" s="80" t="s">
        <v>536</v>
      </c>
      <c r="C144" s="81" t="s">
        <v>537</v>
      </c>
      <c r="D144" s="82" t="s">
        <v>112</v>
      </c>
      <c r="E144" s="80" t="s">
        <v>581</v>
      </c>
      <c r="F144" s="95" t="s">
        <v>588</v>
      </c>
      <c r="G144" s="83" t="s">
        <v>33</v>
      </c>
      <c r="H144" s="94"/>
      <c r="I144" s="94"/>
    </row>
    <row r="145" spans="1:9" hidden="1">
      <c r="A145" s="95">
        <v>35</v>
      </c>
      <c r="B145" s="80" t="s">
        <v>538</v>
      </c>
      <c r="C145" s="81" t="s">
        <v>539</v>
      </c>
      <c r="D145" s="82" t="s">
        <v>39</v>
      </c>
      <c r="E145" s="80" t="s">
        <v>582</v>
      </c>
      <c r="F145" s="95" t="s">
        <v>588</v>
      </c>
      <c r="G145" s="83" t="s">
        <v>33</v>
      </c>
      <c r="H145" s="94"/>
      <c r="I145" s="94"/>
    </row>
    <row r="146" spans="1:9" hidden="1">
      <c r="A146" s="95">
        <v>36</v>
      </c>
      <c r="B146" s="80" t="s">
        <v>540</v>
      </c>
      <c r="C146" s="81" t="s">
        <v>541</v>
      </c>
      <c r="D146" s="82" t="s">
        <v>416</v>
      </c>
      <c r="E146" s="80" t="s">
        <v>242</v>
      </c>
      <c r="F146" s="95" t="s">
        <v>588</v>
      </c>
      <c r="G146" s="83" t="s">
        <v>33</v>
      </c>
      <c r="H146" s="94"/>
      <c r="I146" s="94"/>
    </row>
    <row r="147" spans="1:9" hidden="1">
      <c r="A147" s="95">
        <v>37</v>
      </c>
      <c r="B147" s="80" t="s">
        <v>542</v>
      </c>
      <c r="C147" s="81" t="s">
        <v>543</v>
      </c>
      <c r="D147" s="82" t="s">
        <v>36</v>
      </c>
      <c r="E147" s="80" t="s">
        <v>583</v>
      </c>
      <c r="F147" s="95" t="s">
        <v>588</v>
      </c>
      <c r="G147" s="83" t="s">
        <v>33</v>
      </c>
      <c r="H147" s="94"/>
      <c r="I147" s="94"/>
    </row>
    <row r="148" spans="1:9" hidden="1">
      <c r="A148" s="95">
        <v>38</v>
      </c>
      <c r="B148" s="80" t="s">
        <v>544</v>
      </c>
      <c r="C148" s="81" t="s">
        <v>545</v>
      </c>
      <c r="D148" s="82" t="s">
        <v>37</v>
      </c>
      <c r="E148" s="80" t="s">
        <v>447</v>
      </c>
      <c r="F148" s="95" t="s">
        <v>588</v>
      </c>
      <c r="G148" s="83" t="s">
        <v>33</v>
      </c>
      <c r="H148" s="94"/>
      <c r="I148" s="94"/>
    </row>
    <row r="149" spans="1:9" hidden="1">
      <c r="A149" s="95">
        <v>39</v>
      </c>
      <c r="B149" s="80" t="s">
        <v>546</v>
      </c>
      <c r="C149" s="81" t="s">
        <v>547</v>
      </c>
      <c r="D149" s="82" t="s">
        <v>37</v>
      </c>
      <c r="E149" s="80" t="s">
        <v>584</v>
      </c>
      <c r="F149" s="95" t="s">
        <v>588</v>
      </c>
      <c r="G149" s="83" t="s">
        <v>33</v>
      </c>
      <c r="H149" s="94"/>
      <c r="I149" s="94"/>
    </row>
    <row r="150" spans="1:9" hidden="1">
      <c r="A150" s="95">
        <v>40</v>
      </c>
      <c r="B150" s="80" t="s">
        <v>548</v>
      </c>
      <c r="C150" s="81" t="s">
        <v>18</v>
      </c>
      <c r="D150" s="82" t="s">
        <v>549</v>
      </c>
      <c r="E150" s="80" t="s">
        <v>585</v>
      </c>
      <c r="F150" s="95" t="s">
        <v>588</v>
      </c>
      <c r="G150" s="83" t="s">
        <v>33</v>
      </c>
      <c r="H150" s="94"/>
      <c r="I150" s="94"/>
    </row>
    <row r="151" spans="1:9" hidden="1">
      <c r="A151" s="95">
        <v>41</v>
      </c>
      <c r="B151" s="80" t="s">
        <v>550</v>
      </c>
      <c r="C151" s="81" t="s">
        <v>551</v>
      </c>
      <c r="D151" s="82" t="s">
        <v>552</v>
      </c>
      <c r="E151" s="80" t="s">
        <v>586</v>
      </c>
      <c r="F151" s="95" t="s">
        <v>588</v>
      </c>
      <c r="G151" s="83" t="s">
        <v>95</v>
      </c>
      <c r="H151" s="94"/>
      <c r="I151" s="94"/>
    </row>
    <row r="152" spans="1:9" hidden="1">
      <c r="A152" s="95">
        <v>42</v>
      </c>
      <c r="B152" s="80" t="s">
        <v>553</v>
      </c>
      <c r="C152" s="81" t="s">
        <v>554</v>
      </c>
      <c r="D152" s="82" t="s">
        <v>552</v>
      </c>
      <c r="E152" s="80" t="s">
        <v>587</v>
      </c>
      <c r="F152" s="95" t="s">
        <v>588</v>
      </c>
      <c r="G152" s="83" t="s">
        <v>95</v>
      </c>
      <c r="H152" s="94"/>
      <c r="I152" s="94"/>
    </row>
  </sheetData>
  <autoFilter ref="A1:F152">
    <filterColumn colId="5">
      <filters>
        <filter val="15TC-Đ"/>
      </filters>
    </filterColumn>
  </autoFilter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2"/>
  </sheetPr>
  <dimension ref="A1:R120"/>
  <sheetViews>
    <sheetView tabSelected="1" view="pageBreakPreview" workbookViewId="0">
      <selection activeCell="K12" sqref="K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04" t="s">
        <v>101</v>
      </c>
      <c r="B1" s="204"/>
      <c r="C1" s="204"/>
      <c r="D1" s="204"/>
      <c r="E1" s="204"/>
      <c r="F1" s="200" t="s">
        <v>64</v>
      </c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28.5" customHeight="1">
      <c r="A2" s="205" t="s">
        <v>99</v>
      </c>
      <c r="B2" s="206"/>
      <c r="C2" s="206"/>
      <c r="D2" s="206"/>
      <c r="E2" s="206"/>
      <c r="F2" s="201" t="s">
        <v>63</v>
      </c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 ht="15.75">
      <c r="A3" s="203" t="s">
        <v>100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</row>
    <row r="4" spans="1:18" ht="18.75">
      <c r="A4" s="199" t="s">
        <v>96</v>
      </c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</row>
    <row r="5" spans="1:18" ht="18.75">
      <c r="A5" s="193" t="str">
        <f>IF(OR(B12="",C6="",J6="",I120=""),"Số liệu chỉ hiển thị khi thông tin Tên HP, số ĐVHT, Tên Giảng viên đã được điền đầy đủ","")</f>
        <v/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</row>
    <row r="6" spans="1:18" s="32" customFormat="1" ht="16.5">
      <c r="A6" s="112"/>
      <c r="B6" s="112" t="s">
        <v>13</v>
      </c>
      <c r="C6" s="198" t="s">
        <v>602</v>
      </c>
      <c r="D6" s="198"/>
      <c r="E6" s="198"/>
      <c r="F6" s="198"/>
      <c r="G6" s="198"/>
      <c r="H6" s="197" t="s">
        <v>26</v>
      </c>
      <c r="I6" s="197"/>
      <c r="J6" s="113">
        <v>4</v>
      </c>
      <c r="K6" s="112" t="s">
        <v>25</v>
      </c>
      <c r="L6" s="196" t="str">
        <f>IF(ISNA(VLOOKUP($B12,'DANH SÁCH LỚP'!$B$2:$F$695,5,FALSE))=TRUE,"",VLOOKUP($B12,'DANH SÁCH LỚP'!$B$2:$F$695,5,FALSE))</f>
        <v>15TC-Đ</v>
      </c>
      <c r="M6" s="196"/>
      <c r="N6" s="114"/>
      <c r="O6" s="114"/>
      <c r="P6" s="115"/>
      <c r="Q6" s="115"/>
      <c r="R6" s="115"/>
    </row>
    <row r="7" spans="1:18" s="32" customFormat="1" ht="16.5">
      <c r="A7" s="116"/>
      <c r="B7" s="117"/>
      <c r="C7" s="118" t="s">
        <v>27</v>
      </c>
      <c r="D7" s="119" t="s">
        <v>120</v>
      </c>
      <c r="E7" s="117"/>
      <c r="F7" s="178" t="s">
        <v>121</v>
      </c>
      <c r="G7" s="178"/>
      <c r="H7" s="178"/>
      <c r="I7" s="178"/>
      <c r="J7" s="178"/>
      <c r="K7" s="178"/>
      <c r="L7" s="180" t="s">
        <v>73</v>
      </c>
      <c r="M7" s="180"/>
      <c r="N7" s="180"/>
      <c r="O7" s="180"/>
      <c r="P7" s="180"/>
      <c r="Q7" s="180"/>
      <c r="R7" s="180"/>
    </row>
    <row r="8" spans="1:18" s="34" customFormat="1" ht="15">
      <c r="A8" s="179" t="s">
        <v>12</v>
      </c>
      <c r="B8" s="179" t="s">
        <v>11</v>
      </c>
      <c r="C8" s="179" t="s">
        <v>8</v>
      </c>
      <c r="D8" s="179"/>
      <c r="E8" s="179" t="s">
        <v>61</v>
      </c>
      <c r="F8" s="179" t="s">
        <v>19</v>
      </c>
      <c r="G8" s="179"/>
      <c r="H8" s="179"/>
      <c r="I8" s="179"/>
      <c r="J8" s="179"/>
      <c r="K8" s="179"/>
      <c r="L8" s="179" t="s">
        <v>20</v>
      </c>
      <c r="M8" s="182" t="s">
        <v>1</v>
      </c>
      <c r="N8" s="179" t="s">
        <v>0</v>
      </c>
      <c r="O8" s="179" t="s">
        <v>62</v>
      </c>
      <c r="P8" s="179" t="s">
        <v>54</v>
      </c>
      <c r="Q8" s="194" t="s">
        <v>22</v>
      </c>
      <c r="R8" s="179" t="s">
        <v>71</v>
      </c>
    </row>
    <row r="9" spans="1:18" s="34" customFormat="1" ht="15">
      <c r="A9" s="179"/>
      <c r="B9" s="179"/>
      <c r="C9" s="179"/>
      <c r="D9" s="179"/>
      <c r="E9" s="183"/>
      <c r="F9" s="179"/>
      <c r="G9" s="179"/>
      <c r="H9" s="179"/>
      <c r="I9" s="179"/>
      <c r="J9" s="179"/>
      <c r="K9" s="179"/>
      <c r="L9" s="179"/>
      <c r="M9" s="182"/>
      <c r="N9" s="181"/>
      <c r="O9" s="179"/>
      <c r="P9" s="179"/>
      <c r="Q9" s="195"/>
      <c r="R9" s="181"/>
    </row>
    <row r="10" spans="1:18" s="34" customFormat="1" ht="15">
      <c r="A10" s="179"/>
      <c r="B10" s="179"/>
      <c r="C10" s="179"/>
      <c r="D10" s="179"/>
      <c r="E10" s="183"/>
      <c r="F10" s="179" t="s">
        <v>23</v>
      </c>
      <c r="G10" s="179"/>
      <c r="H10" s="179"/>
      <c r="I10" s="179" t="s">
        <v>24</v>
      </c>
      <c r="J10" s="179"/>
      <c r="K10" s="179"/>
      <c r="L10" s="179"/>
      <c r="M10" s="182"/>
      <c r="N10" s="181"/>
      <c r="O10" s="179"/>
      <c r="P10" s="179"/>
      <c r="Q10" s="195"/>
      <c r="R10" s="181"/>
    </row>
    <row r="11" spans="1:18" s="34" customFormat="1" ht="15">
      <c r="A11" s="179"/>
      <c r="B11" s="179"/>
      <c r="C11" s="179"/>
      <c r="D11" s="179"/>
      <c r="E11" s="183"/>
      <c r="F11" s="179"/>
      <c r="G11" s="179"/>
      <c r="H11" s="179"/>
      <c r="I11" s="179"/>
      <c r="J11" s="179"/>
      <c r="K11" s="179"/>
      <c r="L11" s="179"/>
      <c r="M11" s="182"/>
      <c r="N11" s="181"/>
      <c r="O11" s="179"/>
      <c r="P11" s="179"/>
      <c r="Q11" s="195"/>
      <c r="R11" s="181"/>
    </row>
    <row r="12" spans="1:18" ht="15.75">
      <c r="A12" s="120">
        <f>IF(B12="","",SUBTOTAL(3,$B$12:B12))</f>
        <v>1</v>
      </c>
      <c r="B12" s="121" t="s">
        <v>166</v>
      </c>
      <c r="C12" s="122" t="str">
        <f>IF(B12="","",IF(ISNA(VLOOKUP($B12,'DANH SÁCH LỚP'!$B$2:$D$695,2,FALSE))=TRUE,"",VLOOKUP($B12,'DANH SÁCH LỚP'!$B$2:$D$695,2,FALSE)))</f>
        <v>Trần Tuấn</v>
      </c>
      <c r="D12" s="123" t="str">
        <f>IF(C12="","",IF(ISNA(VLOOKUP($B12,'DANH SÁCH LỚP'!$B$2:$D$695,3,FALSE))=TRUE,"",VLOOKUP($B12,'DANH SÁCH LỚP'!$B$2:$D$695,3,FALSE)))</f>
        <v>Cường</v>
      </c>
      <c r="E12" s="124"/>
      <c r="F12" s="142">
        <v>7</v>
      </c>
      <c r="G12" s="127"/>
      <c r="H12" s="127"/>
      <c r="I12" s="142">
        <v>7</v>
      </c>
      <c r="J12" s="142">
        <v>5</v>
      </c>
      <c r="K12" s="124"/>
      <c r="L12" s="128">
        <f>IF(OR(B12="",$C$6="",$J$6="",$I$120=""),"",IF(ISNUMBER(E12)=TRUE,"",IF((COUNT(F12:K12))=0,0,ROUND((SUM(F12:H12)+2*SUM(I12:K12))/(COUNT(F12:H12)+2*COUNT(I12:K12)),1))))</f>
        <v>6.2</v>
      </c>
      <c r="M12" s="125">
        <v>2</v>
      </c>
      <c r="N12" s="126" t="str">
        <f>IF(OR(B12="",$C$6="",$J$6="",$I$120=""),"",IF(OR(L12&lt;3,M12/($J$6*15)&gt;0.2),"Cấm thi",""))</f>
        <v/>
      </c>
      <c r="O12" s="127">
        <v>3.5</v>
      </c>
      <c r="P12" s="128">
        <f>IF(OR(B12="",$C$6="",$J$6="",$I$120=""),"",IF(ISNUMBER(E12)=TRUE,E12,ROUND((L12*0.4+O12*0.6),1)))</f>
        <v>4.5999999999999996</v>
      </c>
      <c r="Q12" s="129" t="str">
        <f>IF(B12="","",IF(P12="","KXL",IF(P12&lt;4,"Kém",IF(P12&lt;5,"Yếu",IF(P12&lt;6,"TB",IF(P12&lt;7,"TBK",IF(P12&lt;8,"Khá",IF(P12&lt;9,"Giỏi","XS"))))))))</f>
        <v>Yếu</v>
      </c>
      <c r="R12" s="126" t="str">
        <f>IF(OR(B12="",$C$6="",$J$6="",$I$120=""),"",IF(AND(O12&gt;=3,P12&gt;=5),"ĐẠT","KĐẠT"))</f>
        <v>KĐẠT</v>
      </c>
    </row>
    <row r="13" spans="1:18" ht="15.75">
      <c r="A13" s="120">
        <f>IF(B13="","",SUBTOTAL(3,$B$12:B13))</f>
        <v>2</v>
      </c>
      <c r="B13" s="121" t="s">
        <v>168</v>
      </c>
      <c r="C13" s="122" t="str">
        <f>IF(B13="","",IF(ISNA(VLOOKUP($B13,'DANH SÁCH LỚP'!$B$2:$D$695,2,FALSE))=TRUE,"",VLOOKUP($B13,'DANH SÁCH LỚP'!$B$2:$D$695,2,FALSE)))</f>
        <v>Châu Gia</v>
      </c>
      <c r="D13" s="123" t="str">
        <f>IF(C13="","",IF(ISNA(VLOOKUP($B13,'DANH SÁCH LỚP'!$B$2:$D$695,3,FALSE))=TRUE,"",VLOOKUP($B13,'DANH SÁCH LỚP'!$B$2:$D$695,3,FALSE)))</f>
        <v>Đạt</v>
      </c>
      <c r="E13" s="124"/>
      <c r="F13" s="142">
        <v>5</v>
      </c>
      <c r="G13" s="127"/>
      <c r="H13" s="127"/>
      <c r="I13" s="142">
        <v>4</v>
      </c>
      <c r="J13" s="142">
        <v>5</v>
      </c>
      <c r="K13" s="124"/>
      <c r="L13" s="128">
        <f>IF(OR(B13="",$C$6="",$J$6="",$I$120=""),"",IF(ISNUMBER(E13)=TRUE,"",IF((COUNT(F13:K13))=0,0,ROUND((SUM(F13:H13)+2*SUM(I13:K13))/(COUNT(F13:H13)+2*COUNT(I13:K13)),1))))</f>
        <v>4.5999999999999996</v>
      </c>
      <c r="M13" s="125">
        <v>44</v>
      </c>
      <c r="N13" s="126" t="str">
        <f>IF(OR(B13="",$C$6="",$J$6="",$I$120=""),"",IF(OR(L13&lt;3,M13/($J$6*15)&gt;0.2),"Cấm thi",""))</f>
        <v>Cấm thi</v>
      </c>
      <c r="O13" s="127">
        <v>0</v>
      </c>
      <c r="P13" s="128">
        <f>IF(OR(B13="",$C$6="",$J$6="",$I$120=""),"",IF(ISNUMBER(E13)=TRUE,E13,ROUND((L13*0.4+O13*0.6),1)))</f>
        <v>1.8</v>
      </c>
      <c r="Q13" s="129" t="str">
        <f>IF(B13="","",IF(P13="","KXL",IF(P13&lt;4,"Kém",IF(P13&lt;5,"Yếu",IF(P13&lt;6,"TB",IF(P13&lt;7,"TBK",IF(P13&lt;8,"Khá",IF(P13&lt;9,"Giỏi","XS"))))))))</f>
        <v>Kém</v>
      </c>
      <c r="R13" s="126" t="str">
        <f>IF(OR(B13="",$C$6="",$J$6="",$I$120=""),"",IF(AND(O13&gt;=3,P13&gt;=5),"ĐẠT","KĐẠT"))</f>
        <v>KĐẠT</v>
      </c>
    </row>
    <row r="14" spans="1:18" ht="15.75">
      <c r="A14" s="120">
        <f>IF(B14="","",SUBTOTAL(3,$B$12:B14))</f>
        <v>3</v>
      </c>
      <c r="B14" s="121" t="s">
        <v>170</v>
      </c>
      <c r="C14" s="122" t="str">
        <f>IF(B14="","",IF(ISNA(VLOOKUP($B14,'DANH SÁCH LỚP'!$B$2:$D$695,2,FALSE))=TRUE,"",VLOOKUP($B14,'DANH SÁCH LỚP'!$B$2:$D$695,2,FALSE)))</f>
        <v>Lý Tấn</v>
      </c>
      <c r="D14" s="123" t="str">
        <f>IF(C14="","",IF(ISNA(VLOOKUP($B14,'DANH SÁCH LỚP'!$B$2:$D$695,3,FALSE))=TRUE,"",VLOOKUP($B14,'DANH SÁCH LỚP'!$B$2:$D$695,3,FALSE)))</f>
        <v>Đạt</v>
      </c>
      <c r="E14" s="124"/>
      <c r="F14" s="142">
        <v>8</v>
      </c>
      <c r="G14" s="127"/>
      <c r="H14" s="127"/>
      <c r="I14" s="142">
        <v>10</v>
      </c>
      <c r="J14" s="142">
        <v>7</v>
      </c>
      <c r="K14" s="124"/>
      <c r="L14" s="128">
        <f>IF(OR(B14="",$C$6="",$J$6="",$I$120=""),"",IF(ISNUMBER(E14)=TRUE,"",IF((COUNT(F14:K14))=0,0,ROUND((SUM(F14:H14)+2*SUM(I14:K14))/(COUNT(F14:H14)+2*COUNT(I14:K14)),1))))</f>
        <v>8.4</v>
      </c>
      <c r="M14" s="125">
        <v>4</v>
      </c>
      <c r="N14" s="126" t="str">
        <f>IF(OR(B14="",$C$6="",$J$6="",$I$120=""),"",IF(OR(L14&lt;3,M14/($J$6*15)&gt;0.2),"Cấm thi",""))</f>
        <v/>
      </c>
      <c r="O14" s="127">
        <v>5.3</v>
      </c>
      <c r="P14" s="128">
        <f>IF(OR(B14="",$C$6="",$J$6="",$I$120=""),"",IF(ISNUMBER(E14)=TRUE,E14,ROUND((L14*0.4+O14*0.6),1)))</f>
        <v>6.5</v>
      </c>
      <c r="Q14" s="129" t="str">
        <f t="shared" ref="Q14:Q77" si="0">IF(B14="","",IF(P14="","KXL",IF(P14&lt;4,"Kém",IF(P14&lt;5,"Yếu",IF(P14&lt;6,"TB",IF(P14&lt;7,"TBK",IF(P14&lt;8,"Khá",IF(P14&lt;9,"Giỏi","XS"))))))))</f>
        <v>TBK</v>
      </c>
      <c r="R14" s="126" t="str">
        <f t="shared" ref="R14:R77" si="1">IF(OR(B14="",$C$6="",$J$6="",$I$120=""),"",IF(AND(O14&gt;=3,P14&gt;=5),"ĐẠT","KĐẠT"))</f>
        <v>ĐẠT</v>
      </c>
    </row>
    <row r="15" spans="1:18" ht="15.75">
      <c r="A15" s="120">
        <f>IF(B15="","",SUBTOTAL(3,$B$12:B15))</f>
        <v>4</v>
      </c>
      <c r="B15" s="121" t="s">
        <v>172</v>
      </c>
      <c r="C15" s="122" t="str">
        <f>IF(B15="","",IF(ISNA(VLOOKUP($B15,'DANH SÁCH LỚP'!$B$2:$D$695,2,FALSE))=TRUE,"",VLOOKUP($B15,'DANH SÁCH LỚP'!$B$2:$D$695,2,FALSE)))</f>
        <v>Nguyễn Văn</v>
      </c>
      <c r="D15" s="123" t="str">
        <f>IF(C15="","",IF(ISNA(VLOOKUP($B15,'DANH SÁCH LỚP'!$B$2:$D$695,3,FALSE))=TRUE,"",VLOOKUP($B15,'DANH SÁCH LỚP'!$B$2:$D$695,3,FALSE)))</f>
        <v>Dỏi</v>
      </c>
      <c r="E15" s="124"/>
      <c r="F15" s="142">
        <v>7</v>
      </c>
      <c r="G15" s="127"/>
      <c r="H15" s="127"/>
      <c r="I15" s="142">
        <v>7</v>
      </c>
      <c r="J15" s="142">
        <v>7</v>
      </c>
      <c r="K15" s="124"/>
      <c r="L15" s="128">
        <f t="shared" ref="L15:L78" si="2">IF(OR(B15="",$C$6="",$J$6="",$I$120=""),"",IF(ISNUMBER(E15)=TRUE,"",IF((COUNT(F15:K15))=0,0,ROUND((SUM(F15:H15)+2*SUM(I15:K15))/(COUNT(F15:H15)+2*COUNT(I15:K15)),1))))</f>
        <v>7</v>
      </c>
      <c r="M15" s="125">
        <v>8</v>
      </c>
      <c r="N15" s="126" t="str">
        <f t="shared" ref="N15:N78" si="3">IF(OR(B15="",$C$6="",$J$6="",$I$120=""),"",IF(OR(L15&lt;3,M15/($J$6*15)&gt;0.2),"Cấm thi",""))</f>
        <v/>
      </c>
      <c r="O15" s="127">
        <v>5</v>
      </c>
      <c r="P15" s="128">
        <f t="shared" ref="P15:P78" si="4">IF(OR(B15="",$C$6="",$J$6="",$I$120=""),"",IF(ISNUMBER(E15)=TRUE,E15,ROUND((L15*0.4+O15*0.6),1)))</f>
        <v>5.8</v>
      </c>
      <c r="Q15" s="129" t="str">
        <f t="shared" si="0"/>
        <v>TB</v>
      </c>
      <c r="R15" s="126" t="str">
        <f t="shared" si="1"/>
        <v>ĐẠT</v>
      </c>
    </row>
    <row r="16" spans="1:18" ht="15.75">
      <c r="A16" s="120">
        <f>IF(B16="","",SUBTOTAL(3,$B$12:B16))</f>
        <v>5</v>
      </c>
      <c r="B16" s="121" t="s">
        <v>174</v>
      </c>
      <c r="C16" s="122" t="str">
        <f>IF(B16="","",IF(ISNA(VLOOKUP($B16,'DANH SÁCH LỚP'!$B$2:$D$695,2,FALSE))=TRUE,"",VLOOKUP($B16,'DANH SÁCH LỚP'!$B$2:$D$695,2,FALSE)))</f>
        <v>Hồ Minh</v>
      </c>
      <c r="D16" s="123" t="str">
        <f>IF(C16="","",IF(ISNA(VLOOKUP($B16,'DANH SÁCH LỚP'!$B$2:$D$695,3,FALSE))=TRUE,"",VLOOKUP($B16,'DANH SÁCH LỚP'!$B$2:$D$695,3,FALSE)))</f>
        <v>Đức</v>
      </c>
      <c r="E16" s="124"/>
      <c r="F16" s="142">
        <v>7</v>
      </c>
      <c r="G16" s="127"/>
      <c r="H16" s="127"/>
      <c r="I16" s="142">
        <v>9</v>
      </c>
      <c r="J16" s="142">
        <v>8</v>
      </c>
      <c r="K16" s="124"/>
      <c r="L16" s="128">
        <f t="shared" si="2"/>
        <v>8.1999999999999993</v>
      </c>
      <c r="M16" s="125">
        <v>0</v>
      </c>
      <c r="N16" s="126" t="str">
        <f t="shared" si="3"/>
        <v/>
      </c>
      <c r="O16" s="127">
        <v>5</v>
      </c>
      <c r="P16" s="128">
        <f t="shared" si="4"/>
        <v>6.3</v>
      </c>
      <c r="Q16" s="129" t="str">
        <f t="shared" si="0"/>
        <v>TBK</v>
      </c>
      <c r="R16" s="126" t="str">
        <f t="shared" si="1"/>
        <v>ĐẠT</v>
      </c>
    </row>
    <row r="17" spans="1:18" ht="15.75">
      <c r="A17" s="120">
        <f>IF(B17="","",SUBTOTAL(3,$B$12:B17))</f>
        <v>6</v>
      </c>
      <c r="B17" s="121" t="s">
        <v>175</v>
      </c>
      <c r="C17" s="122" t="str">
        <f>IF(B17="","",IF(ISNA(VLOOKUP($B17,'DANH SÁCH LỚP'!$B$2:$D$695,2,FALSE))=TRUE,"",VLOOKUP($B17,'DANH SÁCH LỚP'!$B$2:$D$695,2,FALSE)))</f>
        <v>Nguyễn Hùng</v>
      </c>
      <c r="D17" s="123" t="str">
        <f>IF(C17="","",IF(ISNA(VLOOKUP($B17,'DANH SÁCH LỚP'!$B$2:$D$695,3,FALSE))=TRUE,"",VLOOKUP($B17,'DANH SÁCH LỚP'!$B$2:$D$695,3,FALSE)))</f>
        <v>Dũng</v>
      </c>
      <c r="E17" s="124"/>
      <c r="F17" s="142">
        <v>6</v>
      </c>
      <c r="G17" s="127"/>
      <c r="H17" s="127"/>
      <c r="I17" s="142">
        <v>7</v>
      </c>
      <c r="J17" s="142">
        <v>5</v>
      </c>
      <c r="K17" s="124"/>
      <c r="L17" s="128">
        <f t="shared" si="2"/>
        <v>6</v>
      </c>
      <c r="M17" s="125">
        <v>4</v>
      </c>
      <c r="N17" s="126" t="str">
        <f t="shared" si="3"/>
        <v/>
      </c>
      <c r="O17" s="127">
        <v>4</v>
      </c>
      <c r="P17" s="128">
        <f t="shared" si="4"/>
        <v>4.8</v>
      </c>
      <c r="Q17" s="129" t="str">
        <f t="shared" si="0"/>
        <v>Yếu</v>
      </c>
      <c r="R17" s="126" t="str">
        <f t="shared" si="1"/>
        <v>KĐẠT</v>
      </c>
    </row>
    <row r="18" spans="1:18" ht="15.75">
      <c r="A18" s="120">
        <f>IF(B18="","",SUBTOTAL(3,$B$12:B18))</f>
        <v>7</v>
      </c>
      <c r="B18" s="121" t="s">
        <v>177</v>
      </c>
      <c r="C18" s="122" t="str">
        <f>IF(B18="","",IF(ISNA(VLOOKUP($B18,'DANH SÁCH LỚP'!$B$2:$D$695,2,FALSE))=TRUE,"",VLOOKUP($B18,'DANH SÁCH LỚP'!$B$2:$D$695,2,FALSE)))</f>
        <v>Trần Phi</v>
      </c>
      <c r="D18" s="123" t="str">
        <f>IF(C18="","",IF(ISNA(VLOOKUP($B18,'DANH SÁCH LỚP'!$B$2:$D$695,3,FALSE))=TRUE,"",VLOOKUP($B18,'DANH SÁCH LỚP'!$B$2:$D$695,3,FALSE)))</f>
        <v>Hải</v>
      </c>
      <c r="E18" s="124"/>
      <c r="F18" s="142">
        <v>5</v>
      </c>
      <c r="G18" s="127"/>
      <c r="H18" s="127"/>
      <c r="I18" s="142">
        <v>6</v>
      </c>
      <c r="J18" s="142">
        <v>7</v>
      </c>
      <c r="K18" s="124"/>
      <c r="L18" s="128">
        <f t="shared" si="2"/>
        <v>6.2</v>
      </c>
      <c r="M18" s="125">
        <v>12</v>
      </c>
      <c r="N18" s="126" t="str">
        <f t="shared" si="3"/>
        <v/>
      </c>
      <c r="O18" s="127">
        <v>0</v>
      </c>
      <c r="P18" s="128">
        <f t="shared" si="4"/>
        <v>2.5</v>
      </c>
      <c r="Q18" s="129" t="str">
        <f t="shared" si="0"/>
        <v>Kém</v>
      </c>
      <c r="R18" s="126" t="str">
        <f t="shared" si="1"/>
        <v>KĐẠT</v>
      </c>
    </row>
    <row r="19" spans="1:18" ht="15.75">
      <c r="A19" s="120">
        <f>IF(B19="","",SUBTOTAL(3,$B$12:B19))</f>
        <v>8</v>
      </c>
      <c r="B19" s="121" t="s">
        <v>179</v>
      </c>
      <c r="C19" s="122" t="str">
        <f>IF(B19="","",IF(ISNA(VLOOKUP($B19,'DANH SÁCH LỚP'!$B$2:$D$695,2,FALSE))=TRUE,"",VLOOKUP($B19,'DANH SÁCH LỚP'!$B$2:$D$695,2,FALSE)))</f>
        <v>Phạm Thanh</v>
      </c>
      <c r="D19" s="123" t="str">
        <f>IF(C19="","",IF(ISNA(VLOOKUP($B19,'DANH SÁCH LỚP'!$B$2:$D$695,3,FALSE))=TRUE,"",VLOOKUP($B19,'DANH SÁCH LỚP'!$B$2:$D$695,3,FALSE)))</f>
        <v>Hiền</v>
      </c>
      <c r="E19" s="124"/>
      <c r="F19" s="142">
        <v>4</v>
      </c>
      <c r="G19" s="127"/>
      <c r="H19" s="127"/>
      <c r="I19" s="142">
        <v>6</v>
      </c>
      <c r="J19" s="142">
        <v>5</v>
      </c>
      <c r="K19" s="124"/>
      <c r="L19" s="128">
        <f t="shared" si="2"/>
        <v>5.2</v>
      </c>
      <c r="M19" s="125">
        <v>8</v>
      </c>
      <c r="N19" s="126" t="str">
        <f t="shared" si="3"/>
        <v/>
      </c>
      <c r="O19" s="127">
        <v>0</v>
      </c>
      <c r="P19" s="128">
        <f t="shared" si="4"/>
        <v>2.1</v>
      </c>
      <c r="Q19" s="129" t="str">
        <f t="shared" si="0"/>
        <v>Kém</v>
      </c>
      <c r="R19" s="126" t="str">
        <f t="shared" si="1"/>
        <v>KĐẠT</v>
      </c>
    </row>
    <row r="20" spans="1:18" ht="15.75">
      <c r="A20" s="120">
        <f>IF(B20="","",SUBTOTAL(3,$B$12:B20))</f>
        <v>9</v>
      </c>
      <c r="B20" s="121" t="s">
        <v>180</v>
      </c>
      <c r="C20" s="122" t="str">
        <f>IF(B20="","",IF(ISNA(VLOOKUP($B20,'DANH SÁCH LỚP'!$B$2:$D$695,2,FALSE))=TRUE,"",VLOOKUP($B20,'DANH SÁCH LỚP'!$B$2:$D$695,2,FALSE)))</f>
        <v>Nguyễn Trung</v>
      </c>
      <c r="D20" s="123" t="str">
        <f>IF(C20="","",IF(ISNA(VLOOKUP($B20,'DANH SÁCH LỚP'!$B$2:$D$695,3,FALSE))=TRUE,"",VLOOKUP($B20,'DANH SÁCH LỚP'!$B$2:$D$695,3,FALSE)))</f>
        <v>Hiếu</v>
      </c>
      <c r="E20" s="124"/>
      <c r="F20" s="142">
        <v>7</v>
      </c>
      <c r="G20" s="127"/>
      <c r="H20" s="127"/>
      <c r="I20" s="142">
        <v>7</v>
      </c>
      <c r="J20" s="142">
        <v>5</v>
      </c>
      <c r="K20" s="124"/>
      <c r="L20" s="128">
        <f t="shared" si="2"/>
        <v>6.2</v>
      </c>
      <c r="M20" s="125">
        <v>8</v>
      </c>
      <c r="N20" s="126" t="str">
        <f t="shared" si="3"/>
        <v/>
      </c>
      <c r="O20" s="127">
        <v>5.5</v>
      </c>
      <c r="P20" s="128">
        <f t="shared" si="4"/>
        <v>5.8</v>
      </c>
      <c r="Q20" s="129" t="str">
        <f t="shared" si="0"/>
        <v>TB</v>
      </c>
      <c r="R20" s="126" t="str">
        <f t="shared" si="1"/>
        <v>ĐẠT</v>
      </c>
    </row>
    <row r="21" spans="1:18" ht="15.75">
      <c r="A21" s="120">
        <f>IF(B21="","",SUBTOTAL(3,$B$12:B21))</f>
        <v>10</v>
      </c>
      <c r="B21" s="121" t="s">
        <v>181</v>
      </c>
      <c r="C21" s="122" t="str">
        <f>IF(B21="","",IF(ISNA(VLOOKUP($B21,'DANH SÁCH LỚP'!$B$2:$D$695,2,FALSE))=TRUE,"",VLOOKUP($B21,'DANH SÁCH LỚP'!$B$2:$D$695,2,FALSE)))</f>
        <v>Nguyễn Văn</v>
      </c>
      <c r="D21" s="123" t="str">
        <f>IF(C21="","",IF(ISNA(VLOOKUP($B21,'DANH SÁCH LỚP'!$B$2:$D$695,3,FALSE))=TRUE,"",VLOOKUP($B21,'DANH SÁCH LỚP'!$B$2:$D$695,3,FALSE)))</f>
        <v>Hóa</v>
      </c>
      <c r="E21" s="124"/>
      <c r="F21" s="142">
        <v>8</v>
      </c>
      <c r="G21" s="127"/>
      <c r="H21" s="127"/>
      <c r="I21" s="142">
        <v>10</v>
      </c>
      <c r="J21" s="142">
        <v>7</v>
      </c>
      <c r="K21" s="124"/>
      <c r="L21" s="128">
        <f t="shared" si="2"/>
        <v>8.4</v>
      </c>
      <c r="M21" s="125">
        <v>0</v>
      </c>
      <c r="N21" s="126" t="str">
        <f t="shared" si="3"/>
        <v/>
      </c>
      <c r="O21" s="127">
        <v>5.8</v>
      </c>
      <c r="P21" s="128">
        <f t="shared" si="4"/>
        <v>6.8</v>
      </c>
      <c r="Q21" s="129" t="str">
        <f t="shared" si="0"/>
        <v>TBK</v>
      </c>
      <c r="R21" s="126" t="str">
        <f t="shared" si="1"/>
        <v>ĐẠT</v>
      </c>
    </row>
    <row r="22" spans="1:18" ht="15.75">
      <c r="A22" s="120">
        <f>IF(B22="","",SUBTOTAL(3,$B$12:B22))</f>
        <v>11</v>
      </c>
      <c r="B22" s="121" t="s">
        <v>183</v>
      </c>
      <c r="C22" s="122" t="str">
        <f>IF(B22="","",IF(ISNA(VLOOKUP($B22,'DANH SÁCH LỚP'!$B$2:$D$695,2,FALSE))=TRUE,"",VLOOKUP($B22,'DANH SÁCH LỚP'!$B$2:$D$695,2,FALSE)))</f>
        <v>Nguyễn Đỗ Nhật</v>
      </c>
      <c r="D22" s="123" t="str">
        <f>IF(C22="","",IF(ISNA(VLOOKUP($B22,'DANH SÁCH LỚP'!$B$2:$D$695,3,FALSE))=TRUE,"",VLOOKUP($B22,'DANH SÁCH LỚP'!$B$2:$D$695,3,FALSE)))</f>
        <v>Huy</v>
      </c>
      <c r="E22" s="124"/>
      <c r="F22" s="142">
        <v>4</v>
      </c>
      <c r="G22" s="127"/>
      <c r="H22" s="127"/>
      <c r="I22" s="142">
        <v>7</v>
      </c>
      <c r="J22" s="142">
        <v>6</v>
      </c>
      <c r="K22" s="124"/>
      <c r="L22" s="128">
        <f t="shared" si="2"/>
        <v>6</v>
      </c>
      <c r="M22" s="125">
        <v>2</v>
      </c>
      <c r="N22" s="126" t="str">
        <f t="shared" si="3"/>
        <v/>
      </c>
      <c r="O22" s="127">
        <v>6.5</v>
      </c>
      <c r="P22" s="128">
        <f t="shared" si="4"/>
        <v>6.3</v>
      </c>
      <c r="Q22" s="129" t="str">
        <f t="shared" si="0"/>
        <v>TBK</v>
      </c>
      <c r="R22" s="126" t="str">
        <f t="shared" si="1"/>
        <v>ĐẠT</v>
      </c>
    </row>
    <row r="23" spans="1:18" ht="15.75">
      <c r="A23" s="120">
        <f>IF(B23="","",SUBTOTAL(3,$B$12:B23))</f>
        <v>12</v>
      </c>
      <c r="B23" s="121" t="s">
        <v>185</v>
      </c>
      <c r="C23" s="122" t="str">
        <f>IF(B23="","",IF(ISNA(VLOOKUP($B23,'DANH SÁCH LỚP'!$B$2:$D$695,2,FALSE))=TRUE,"",VLOOKUP($B23,'DANH SÁCH LỚP'!$B$2:$D$695,2,FALSE)))</f>
        <v>Nguyễn Quang</v>
      </c>
      <c r="D23" s="123" t="str">
        <f>IF(C23="","",IF(ISNA(VLOOKUP($B23,'DANH SÁCH LỚP'!$B$2:$D$695,3,FALSE))=TRUE,"",VLOOKUP($B23,'DANH SÁCH LỚP'!$B$2:$D$695,3,FALSE)))</f>
        <v>Huy</v>
      </c>
      <c r="E23" s="124"/>
      <c r="F23" s="142">
        <v>0</v>
      </c>
      <c r="G23" s="127"/>
      <c r="H23" s="127"/>
      <c r="I23" s="142">
        <v>0</v>
      </c>
      <c r="J23" s="142">
        <v>0</v>
      </c>
      <c r="K23" s="124"/>
      <c r="L23" s="128">
        <f t="shared" si="2"/>
        <v>0</v>
      </c>
      <c r="M23" s="125">
        <v>58</v>
      </c>
      <c r="N23" s="126" t="str">
        <f t="shared" si="3"/>
        <v>Cấm thi</v>
      </c>
      <c r="O23" s="127">
        <v>0</v>
      </c>
      <c r="P23" s="128">
        <f t="shared" si="4"/>
        <v>0</v>
      </c>
      <c r="Q23" s="129" t="str">
        <f t="shared" si="0"/>
        <v>Kém</v>
      </c>
      <c r="R23" s="126" t="str">
        <f t="shared" si="1"/>
        <v>KĐẠT</v>
      </c>
    </row>
    <row r="24" spans="1:18" ht="15.75">
      <c r="A24" s="120">
        <f>IF(B24="","",SUBTOTAL(3,$B$12:B24))</f>
        <v>13</v>
      </c>
      <c r="B24" s="121" t="s">
        <v>187</v>
      </c>
      <c r="C24" s="122" t="str">
        <f>IF(B24="","",IF(ISNA(VLOOKUP($B24,'DANH SÁCH LỚP'!$B$2:$D$695,2,FALSE))=TRUE,"",VLOOKUP($B24,'DANH SÁCH LỚP'!$B$2:$D$695,2,FALSE)))</f>
        <v>Nguyễn Xuân</v>
      </c>
      <c r="D24" s="123" t="str">
        <f>IF(C24="","",IF(ISNA(VLOOKUP($B24,'DANH SÁCH LỚP'!$B$2:$D$695,3,FALSE))=TRUE,"",VLOOKUP($B24,'DANH SÁCH LỚP'!$B$2:$D$695,3,FALSE)))</f>
        <v>Huy</v>
      </c>
      <c r="E24" s="124"/>
      <c r="F24" s="142">
        <v>7</v>
      </c>
      <c r="G24" s="127"/>
      <c r="H24" s="127"/>
      <c r="I24" s="142">
        <v>4</v>
      </c>
      <c r="J24" s="142">
        <v>5</v>
      </c>
      <c r="K24" s="124"/>
      <c r="L24" s="128">
        <f t="shared" si="2"/>
        <v>5</v>
      </c>
      <c r="M24" s="125">
        <v>12</v>
      </c>
      <c r="N24" s="126" t="str">
        <f t="shared" si="3"/>
        <v/>
      </c>
      <c r="O24" s="127">
        <v>0</v>
      </c>
      <c r="P24" s="128">
        <f t="shared" si="4"/>
        <v>2</v>
      </c>
      <c r="Q24" s="129" t="str">
        <f t="shared" si="0"/>
        <v>Kém</v>
      </c>
      <c r="R24" s="126" t="str">
        <f t="shared" si="1"/>
        <v>KĐẠT</v>
      </c>
    </row>
    <row r="25" spans="1:18" ht="15.75">
      <c r="A25" s="120">
        <f>IF(B25="","",SUBTOTAL(3,$B$12:B25))</f>
        <v>14</v>
      </c>
      <c r="B25" s="121" t="s">
        <v>188</v>
      </c>
      <c r="C25" s="122" t="str">
        <f>IF(B25="","",IF(ISNA(VLOOKUP($B25,'DANH SÁCH LỚP'!$B$2:$D$695,2,FALSE))=TRUE,"",VLOOKUP($B25,'DANH SÁCH LỚP'!$B$2:$D$695,2,FALSE)))</f>
        <v>Trương Quang</v>
      </c>
      <c r="D25" s="123" t="str">
        <f>IF(C25="","",IF(ISNA(VLOOKUP($B25,'DANH SÁCH LỚP'!$B$2:$D$695,3,FALSE))=TRUE,"",VLOOKUP($B25,'DANH SÁCH LỚP'!$B$2:$D$695,3,FALSE)))</f>
        <v>Huy</v>
      </c>
      <c r="E25" s="124"/>
      <c r="F25" s="142">
        <v>4</v>
      </c>
      <c r="G25" s="127"/>
      <c r="H25" s="127"/>
      <c r="I25" s="142">
        <v>7</v>
      </c>
      <c r="J25" s="142">
        <v>4</v>
      </c>
      <c r="K25" s="124"/>
      <c r="L25" s="128">
        <f t="shared" si="2"/>
        <v>5.2</v>
      </c>
      <c r="M25" s="125">
        <v>10</v>
      </c>
      <c r="N25" s="126" t="str">
        <f t="shared" si="3"/>
        <v/>
      </c>
      <c r="O25" s="127">
        <v>3.3</v>
      </c>
      <c r="P25" s="128">
        <f t="shared" si="4"/>
        <v>4.0999999999999996</v>
      </c>
      <c r="Q25" s="129" t="str">
        <f t="shared" si="0"/>
        <v>Yếu</v>
      </c>
      <c r="R25" s="126" t="str">
        <f t="shared" si="1"/>
        <v>KĐẠT</v>
      </c>
    </row>
    <row r="26" spans="1:18" ht="15.75">
      <c r="A26" s="120">
        <f>IF(B26="","",SUBTOTAL(3,$B$12:B26))</f>
        <v>15</v>
      </c>
      <c r="B26" s="121" t="s">
        <v>190</v>
      </c>
      <c r="C26" s="122" t="str">
        <f>IF(B26="","",IF(ISNA(VLOOKUP($B26,'DANH SÁCH LỚP'!$B$2:$D$695,2,FALSE))=TRUE,"",VLOOKUP($B26,'DANH SÁCH LỚP'!$B$2:$D$695,2,FALSE)))</f>
        <v>Nguyễn Phi</v>
      </c>
      <c r="D26" s="123" t="str">
        <f>IF(C26="","",IF(ISNA(VLOOKUP($B26,'DANH SÁCH LỚP'!$B$2:$D$695,3,FALSE))=TRUE,"",VLOOKUP($B26,'DANH SÁCH LỚP'!$B$2:$D$695,3,FALSE)))</f>
        <v>Long</v>
      </c>
      <c r="E26" s="124"/>
      <c r="F26" s="142">
        <v>3</v>
      </c>
      <c r="G26" s="127"/>
      <c r="H26" s="127"/>
      <c r="I26" s="142">
        <v>7</v>
      </c>
      <c r="J26" s="142">
        <v>7</v>
      </c>
      <c r="K26" s="124"/>
      <c r="L26" s="128">
        <f t="shared" si="2"/>
        <v>6.2</v>
      </c>
      <c r="M26" s="125">
        <v>10</v>
      </c>
      <c r="N26" s="126" t="str">
        <f t="shared" si="3"/>
        <v/>
      </c>
      <c r="O26" s="127">
        <v>0</v>
      </c>
      <c r="P26" s="128">
        <f t="shared" si="4"/>
        <v>2.5</v>
      </c>
      <c r="Q26" s="129" t="str">
        <f t="shared" si="0"/>
        <v>Kém</v>
      </c>
      <c r="R26" s="126" t="str">
        <f t="shared" si="1"/>
        <v>KĐẠT</v>
      </c>
    </row>
    <row r="27" spans="1:18" ht="15.75">
      <c r="A27" s="120">
        <f>IF(B27="","",SUBTOTAL(3,$B$12:B27))</f>
        <v>16</v>
      </c>
      <c r="B27" s="121" t="s">
        <v>192</v>
      </c>
      <c r="C27" s="122" t="str">
        <f>IF(B27="","",IF(ISNA(VLOOKUP($B27,'DANH SÁCH LỚP'!$B$2:$D$695,2,FALSE))=TRUE,"",VLOOKUP($B27,'DANH SÁCH LỚP'!$B$2:$D$695,2,FALSE)))</f>
        <v>Nguyễn Sĩ</v>
      </c>
      <c r="D27" s="123" t="str">
        <f>IF(C27="","",IF(ISNA(VLOOKUP($B27,'DANH SÁCH LỚP'!$B$2:$D$695,3,FALSE))=TRUE,"",VLOOKUP($B27,'DANH SÁCH LỚP'!$B$2:$D$695,3,FALSE)))</f>
        <v>Nguyên</v>
      </c>
      <c r="E27" s="124"/>
      <c r="F27" s="142">
        <v>7</v>
      </c>
      <c r="G27" s="127"/>
      <c r="H27" s="127"/>
      <c r="I27" s="142">
        <v>7</v>
      </c>
      <c r="J27" s="142">
        <v>5</v>
      </c>
      <c r="K27" s="124"/>
      <c r="L27" s="128">
        <f t="shared" si="2"/>
        <v>6.2</v>
      </c>
      <c r="M27" s="125">
        <v>0</v>
      </c>
      <c r="N27" s="126" t="str">
        <f t="shared" si="3"/>
        <v/>
      </c>
      <c r="O27" s="127">
        <v>2.8</v>
      </c>
      <c r="P27" s="128">
        <f t="shared" si="4"/>
        <v>4.2</v>
      </c>
      <c r="Q27" s="129" t="str">
        <f t="shared" si="0"/>
        <v>Yếu</v>
      </c>
      <c r="R27" s="126" t="str">
        <f t="shared" si="1"/>
        <v>KĐẠT</v>
      </c>
    </row>
    <row r="28" spans="1:18" ht="15.75">
      <c r="A28" s="120">
        <f>IF(B28="","",SUBTOTAL(3,$B$12:B28))</f>
        <v>17</v>
      </c>
      <c r="B28" s="121" t="s">
        <v>194</v>
      </c>
      <c r="C28" s="122" t="str">
        <f>IF(B28="","",IF(ISNA(VLOOKUP($B28,'DANH SÁCH LỚP'!$B$2:$D$695,2,FALSE))=TRUE,"",VLOOKUP($B28,'DANH SÁCH LỚP'!$B$2:$D$695,2,FALSE)))</f>
        <v>Trương Bình Long</v>
      </c>
      <c r="D28" s="123" t="str">
        <f>IF(C28="","",IF(ISNA(VLOOKUP($B28,'DANH SÁCH LỚP'!$B$2:$D$695,3,FALSE))=TRUE,"",VLOOKUP($B28,'DANH SÁCH LỚP'!$B$2:$D$695,3,FALSE)))</f>
        <v>Nhân</v>
      </c>
      <c r="E28" s="124"/>
      <c r="F28" s="142">
        <v>4</v>
      </c>
      <c r="G28" s="127"/>
      <c r="H28" s="127"/>
      <c r="I28" s="142">
        <v>4</v>
      </c>
      <c r="J28" s="142">
        <v>7</v>
      </c>
      <c r="K28" s="124"/>
      <c r="L28" s="128">
        <f t="shared" si="2"/>
        <v>5.2</v>
      </c>
      <c r="M28" s="125">
        <v>12</v>
      </c>
      <c r="N28" s="126" t="str">
        <f t="shared" si="3"/>
        <v/>
      </c>
      <c r="O28" s="127">
        <v>0</v>
      </c>
      <c r="P28" s="128">
        <f t="shared" si="4"/>
        <v>2.1</v>
      </c>
      <c r="Q28" s="129" t="str">
        <f t="shared" si="0"/>
        <v>Kém</v>
      </c>
      <c r="R28" s="126" t="str">
        <f t="shared" si="1"/>
        <v>KĐẠT</v>
      </c>
    </row>
    <row r="29" spans="1:18" ht="15.75">
      <c r="A29" s="120">
        <f>IF(B29="","",SUBTOTAL(3,$B$12:B29))</f>
        <v>18</v>
      </c>
      <c r="B29" s="121" t="s">
        <v>196</v>
      </c>
      <c r="C29" s="122" t="str">
        <f>IF(B29="","",IF(ISNA(VLOOKUP($B29,'DANH SÁCH LỚP'!$B$2:$D$695,2,FALSE))=TRUE,"",VLOOKUP($B29,'DANH SÁCH LỚP'!$B$2:$D$695,2,FALSE)))</f>
        <v>Nguyễn Minh</v>
      </c>
      <c r="D29" s="123" t="str">
        <f>IF(C29="","",IF(ISNA(VLOOKUP($B29,'DANH SÁCH LỚP'!$B$2:$D$695,3,FALSE))=TRUE,"",VLOOKUP($B29,'DANH SÁCH LỚP'!$B$2:$D$695,3,FALSE)))</f>
        <v>Nhật</v>
      </c>
      <c r="E29" s="124"/>
      <c r="F29" s="142">
        <v>8</v>
      </c>
      <c r="G29" s="127"/>
      <c r="H29" s="127"/>
      <c r="I29" s="142">
        <v>10</v>
      </c>
      <c r="J29" s="142">
        <v>9</v>
      </c>
      <c r="K29" s="124"/>
      <c r="L29" s="128">
        <f t="shared" si="2"/>
        <v>9.1999999999999993</v>
      </c>
      <c r="M29" s="125">
        <v>0</v>
      </c>
      <c r="N29" s="126" t="str">
        <f t="shared" si="3"/>
        <v/>
      </c>
      <c r="O29" s="127">
        <v>6.5</v>
      </c>
      <c r="P29" s="128">
        <f t="shared" si="4"/>
        <v>7.6</v>
      </c>
      <c r="Q29" s="129" t="str">
        <f t="shared" si="0"/>
        <v>Khá</v>
      </c>
      <c r="R29" s="126" t="str">
        <f t="shared" si="1"/>
        <v>ĐẠT</v>
      </c>
    </row>
    <row r="30" spans="1:18" ht="15.75">
      <c r="A30" s="120">
        <f>IF(B30="","",SUBTOTAL(3,$B$12:B30))</f>
        <v>19</v>
      </c>
      <c r="B30" s="121" t="s">
        <v>197</v>
      </c>
      <c r="C30" s="122" t="str">
        <f>IF(B30="","",IF(ISNA(VLOOKUP($B30,'DANH SÁCH LỚP'!$B$2:$D$695,2,FALSE))=TRUE,"",VLOOKUP($B30,'DANH SÁCH LỚP'!$B$2:$D$695,2,FALSE)))</f>
        <v>Nguyễn Trần Hoài</v>
      </c>
      <c r="D30" s="123" t="str">
        <f>IF(C30="","",IF(ISNA(VLOOKUP($B30,'DANH SÁCH LỚP'!$B$2:$D$695,3,FALSE))=TRUE,"",VLOOKUP($B30,'DANH SÁCH LỚP'!$B$2:$D$695,3,FALSE)))</f>
        <v>Phong</v>
      </c>
      <c r="E30" s="124"/>
      <c r="F30" s="142">
        <v>10</v>
      </c>
      <c r="G30" s="127"/>
      <c r="H30" s="127"/>
      <c r="I30" s="142">
        <v>9</v>
      </c>
      <c r="J30" s="142">
        <v>9</v>
      </c>
      <c r="K30" s="124"/>
      <c r="L30" s="128">
        <f t="shared" si="2"/>
        <v>9.1999999999999993</v>
      </c>
      <c r="M30" s="125">
        <v>0</v>
      </c>
      <c r="N30" s="126" t="str">
        <f t="shared" si="3"/>
        <v/>
      </c>
      <c r="O30" s="127">
        <v>5.3</v>
      </c>
      <c r="P30" s="128">
        <f t="shared" si="4"/>
        <v>6.9</v>
      </c>
      <c r="Q30" s="129" t="str">
        <f t="shared" si="0"/>
        <v>TBK</v>
      </c>
      <c r="R30" s="126" t="str">
        <f t="shared" si="1"/>
        <v>ĐẠT</v>
      </c>
    </row>
    <row r="31" spans="1:18" ht="15.75">
      <c r="A31" s="120">
        <f>IF(B31="","",SUBTOTAL(3,$B$12:B31))</f>
        <v>20</v>
      </c>
      <c r="B31" s="121" t="s">
        <v>199</v>
      </c>
      <c r="C31" s="122" t="str">
        <f>IF(B31="","",IF(ISNA(VLOOKUP($B31,'DANH SÁCH LỚP'!$B$2:$D$695,2,FALSE))=TRUE,"",VLOOKUP($B31,'DANH SÁCH LỚP'!$B$2:$D$695,2,FALSE)))</f>
        <v>Nguyễn Minh</v>
      </c>
      <c r="D31" s="123" t="str">
        <f>IF(C31="","",IF(ISNA(VLOOKUP($B31,'DANH SÁCH LỚP'!$B$2:$D$695,3,FALSE))=TRUE,"",VLOOKUP($B31,'DANH SÁCH LỚP'!$B$2:$D$695,3,FALSE)))</f>
        <v>Quang</v>
      </c>
      <c r="E31" s="124"/>
      <c r="F31" s="142">
        <v>3</v>
      </c>
      <c r="G31" s="127"/>
      <c r="H31" s="127"/>
      <c r="I31" s="142">
        <v>6</v>
      </c>
      <c r="J31" s="142">
        <v>5</v>
      </c>
      <c r="K31" s="124"/>
      <c r="L31" s="128">
        <f t="shared" si="2"/>
        <v>5</v>
      </c>
      <c r="M31" s="125">
        <v>4</v>
      </c>
      <c r="N31" s="126" t="str">
        <f t="shared" si="3"/>
        <v/>
      </c>
      <c r="O31" s="127">
        <v>4</v>
      </c>
      <c r="P31" s="128">
        <f t="shared" si="4"/>
        <v>4.4000000000000004</v>
      </c>
      <c r="Q31" s="129" t="str">
        <f t="shared" si="0"/>
        <v>Yếu</v>
      </c>
      <c r="R31" s="126" t="str">
        <f t="shared" si="1"/>
        <v>KĐẠT</v>
      </c>
    </row>
    <row r="32" spans="1:18" ht="15.75">
      <c r="A32" s="120">
        <f>IF(B32="","",SUBTOTAL(3,$B$12:B32))</f>
        <v>21</v>
      </c>
      <c r="B32" s="121" t="s">
        <v>200</v>
      </c>
      <c r="C32" s="122" t="str">
        <f>IF(B32="","",IF(ISNA(VLOOKUP($B32,'DANH SÁCH LỚP'!$B$2:$D$695,2,FALSE))=TRUE,"",VLOOKUP($B32,'DANH SÁCH LỚP'!$B$2:$D$695,2,FALSE)))</f>
        <v>Huỳnh Thanh</v>
      </c>
      <c r="D32" s="123" t="str">
        <f>IF(C32="","",IF(ISNA(VLOOKUP($B32,'DANH SÁCH LỚP'!$B$2:$D$695,3,FALSE))=TRUE,"",VLOOKUP($B32,'DANH SÁCH LỚP'!$B$2:$D$695,3,FALSE)))</f>
        <v>Quy</v>
      </c>
      <c r="E32" s="124"/>
      <c r="F32" s="142">
        <v>0</v>
      </c>
      <c r="G32" s="127"/>
      <c r="H32" s="127"/>
      <c r="I32" s="142">
        <v>0</v>
      </c>
      <c r="J32" s="142">
        <v>0</v>
      </c>
      <c r="K32" s="124"/>
      <c r="L32" s="128">
        <f t="shared" si="2"/>
        <v>0</v>
      </c>
      <c r="M32" s="125">
        <v>58</v>
      </c>
      <c r="N32" s="126" t="str">
        <f t="shared" si="3"/>
        <v>Cấm thi</v>
      </c>
      <c r="O32" s="127">
        <v>0</v>
      </c>
      <c r="P32" s="128">
        <f t="shared" si="4"/>
        <v>0</v>
      </c>
      <c r="Q32" s="129" t="str">
        <f t="shared" si="0"/>
        <v>Kém</v>
      </c>
      <c r="R32" s="126" t="str">
        <f t="shared" si="1"/>
        <v>KĐẠT</v>
      </c>
    </row>
    <row r="33" spans="1:18" ht="15.75">
      <c r="A33" s="120">
        <f>IF(B33="","",SUBTOTAL(3,$B$12:B33))</f>
        <v>22</v>
      </c>
      <c r="B33" s="121" t="s">
        <v>203</v>
      </c>
      <c r="C33" s="122" t="str">
        <f>IF(B33="","",IF(ISNA(VLOOKUP($B33,'DANH SÁCH LỚP'!$B$2:$D$695,2,FALSE))=TRUE,"",VLOOKUP($B33,'DANH SÁCH LỚP'!$B$2:$D$695,2,FALSE)))</f>
        <v>Đinh Xuân</v>
      </c>
      <c r="D33" s="123" t="str">
        <f>IF(C33="","",IF(ISNA(VLOOKUP($B33,'DANH SÁCH LỚP'!$B$2:$D$695,3,FALSE))=TRUE,"",VLOOKUP($B33,'DANH SÁCH LỚP'!$B$2:$D$695,3,FALSE)))</f>
        <v>Quyền</v>
      </c>
      <c r="E33" s="124"/>
      <c r="F33" s="142">
        <v>5</v>
      </c>
      <c r="G33" s="127"/>
      <c r="H33" s="127"/>
      <c r="I33" s="142">
        <v>7</v>
      </c>
      <c r="J33" s="142">
        <v>7</v>
      </c>
      <c r="K33" s="124"/>
      <c r="L33" s="128">
        <f t="shared" si="2"/>
        <v>6.6</v>
      </c>
      <c r="M33" s="125">
        <v>12</v>
      </c>
      <c r="N33" s="126" t="str">
        <f t="shared" si="3"/>
        <v/>
      </c>
      <c r="O33" s="127">
        <v>0</v>
      </c>
      <c r="P33" s="128">
        <f t="shared" si="4"/>
        <v>2.6</v>
      </c>
      <c r="Q33" s="129" t="str">
        <f t="shared" si="0"/>
        <v>Kém</v>
      </c>
      <c r="R33" s="126" t="str">
        <f t="shared" si="1"/>
        <v>KĐẠT</v>
      </c>
    </row>
    <row r="34" spans="1:18" ht="15.75">
      <c r="A34" s="120">
        <f>IF(B34="","",SUBTOTAL(3,$B$12:B34))</f>
        <v>23</v>
      </c>
      <c r="B34" s="121" t="s">
        <v>206</v>
      </c>
      <c r="C34" s="122" t="str">
        <f>IF(B34="","",IF(ISNA(VLOOKUP($B34,'DANH SÁCH LỚP'!$B$2:$D$695,2,FALSE))=TRUE,"",VLOOKUP($B34,'DANH SÁCH LỚP'!$B$2:$D$695,2,FALSE)))</f>
        <v>Phạm Phước</v>
      </c>
      <c r="D34" s="123" t="str">
        <f>IF(C34="","",IF(ISNA(VLOOKUP($B34,'DANH SÁCH LỚP'!$B$2:$D$695,3,FALSE))=TRUE,"",VLOOKUP($B34,'DANH SÁCH LỚP'!$B$2:$D$695,3,FALSE)))</f>
        <v>Sáng</v>
      </c>
      <c r="E34" s="124"/>
      <c r="F34" s="142">
        <v>7</v>
      </c>
      <c r="G34" s="127"/>
      <c r="H34" s="127"/>
      <c r="I34" s="142">
        <v>8</v>
      </c>
      <c r="J34" s="142">
        <v>4</v>
      </c>
      <c r="K34" s="124"/>
      <c r="L34" s="128">
        <f t="shared" si="2"/>
        <v>6.2</v>
      </c>
      <c r="M34" s="125">
        <v>0</v>
      </c>
      <c r="N34" s="126" t="str">
        <f t="shared" si="3"/>
        <v/>
      </c>
      <c r="O34" s="127">
        <v>1.3</v>
      </c>
      <c r="P34" s="128">
        <f t="shared" si="4"/>
        <v>3.3</v>
      </c>
      <c r="Q34" s="129" t="str">
        <f t="shared" si="0"/>
        <v>Kém</v>
      </c>
      <c r="R34" s="126" t="str">
        <f t="shared" si="1"/>
        <v>KĐẠT</v>
      </c>
    </row>
    <row r="35" spans="1:18" ht="15.75">
      <c r="A35" s="120">
        <f>IF(B35="","",SUBTOTAL(3,$B$12:B35))</f>
        <v>24</v>
      </c>
      <c r="B35" s="121" t="s">
        <v>209</v>
      </c>
      <c r="C35" s="122" t="str">
        <f>IF(B35="","",IF(ISNA(VLOOKUP($B35,'DANH SÁCH LỚP'!$B$2:$D$695,2,FALSE))=TRUE,"",VLOOKUP($B35,'DANH SÁCH LỚP'!$B$2:$D$695,2,FALSE)))</f>
        <v>Nguyễn Thanh</v>
      </c>
      <c r="D35" s="123" t="str">
        <f>IF(C35="","",IF(ISNA(VLOOKUP($B35,'DANH SÁCH LỚP'!$B$2:$D$695,3,FALSE))=TRUE,"",VLOOKUP($B35,'DANH SÁCH LỚP'!$B$2:$D$695,3,FALSE)))</f>
        <v>Sơn</v>
      </c>
      <c r="E35" s="124"/>
      <c r="F35" s="142">
        <v>4</v>
      </c>
      <c r="G35" s="127"/>
      <c r="H35" s="127"/>
      <c r="I35" s="142">
        <v>7</v>
      </c>
      <c r="J35" s="142">
        <v>4</v>
      </c>
      <c r="K35" s="124"/>
      <c r="L35" s="128">
        <f t="shared" si="2"/>
        <v>5.2</v>
      </c>
      <c r="M35" s="125">
        <v>4</v>
      </c>
      <c r="N35" s="126" t="str">
        <f t="shared" si="3"/>
        <v/>
      </c>
      <c r="O35" s="127">
        <v>3.5</v>
      </c>
      <c r="P35" s="128">
        <f t="shared" si="4"/>
        <v>4.2</v>
      </c>
      <c r="Q35" s="129" t="str">
        <f t="shared" si="0"/>
        <v>Yếu</v>
      </c>
      <c r="R35" s="126" t="str">
        <f t="shared" si="1"/>
        <v>KĐẠT</v>
      </c>
    </row>
    <row r="36" spans="1:18" ht="15.75">
      <c r="A36" s="120">
        <f>IF(B36="","",SUBTOTAL(3,$B$12:B36))</f>
        <v>25</v>
      </c>
      <c r="B36" s="121" t="s">
        <v>210</v>
      </c>
      <c r="C36" s="122" t="str">
        <f>IF(B36="","",IF(ISNA(VLOOKUP($B36,'DANH SÁCH LỚP'!$B$2:$D$695,2,FALSE))=TRUE,"",VLOOKUP($B36,'DANH SÁCH LỚP'!$B$2:$D$695,2,FALSE)))</f>
        <v>Châu Quang</v>
      </c>
      <c r="D36" s="123" t="str">
        <f>IF(C36="","",IF(ISNA(VLOOKUP($B36,'DANH SÁCH LỚP'!$B$2:$D$695,3,FALSE))=TRUE,"",VLOOKUP($B36,'DANH SÁCH LỚP'!$B$2:$D$695,3,FALSE)))</f>
        <v>Thần</v>
      </c>
      <c r="E36" s="124"/>
      <c r="F36" s="142">
        <v>8</v>
      </c>
      <c r="G36" s="127"/>
      <c r="H36" s="127"/>
      <c r="I36" s="142">
        <v>10</v>
      </c>
      <c r="J36" s="142">
        <v>9</v>
      </c>
      <c r="K36" s="124"/>
      <c r="L36" s="128">
        <f t="shared" si="2"/>
        <v>9.1999999999999993</v>
      </c>
      <c r="M36" s="125">
        <v>0</v>
      </c>
      <c r="N36" s="126" t="str">
        <f t="shared" si="3"/>
        <v/>
      </c>
      <c r="O36" s="127">
        <v>8.3000000000000007</v>
      </c>
      <c r="P36" s="128">
        <f t="shared" si="4"/>
        <v>8.6999999999999993</v>
      </c>
      <c r="Q36" s="129" t="str">
        <f t="shared" si="0"/>
        <v>Giỏi</v>
      </c>
      <c r="R36" s="126" t="str">
        <f t="shared" si="1"/>
        <v>ĐẠT</v>
      </c>
    </row>
    <row r="37" spans="1:18" ht="15.75">
      <c r="A37" s="120">
        <f>IF(B37="","",SUBTOTAL(3,$B$12:B37))</f>
        <v>26</v>
      </c>
      <c r="B37" s="121" t="s">
        <v>213</v>
      </c>
      <c r="C37" s="122" t="str">
        <f>IF(B37="","",IF(ISNA(VLOOKUP($B37,'DANH SÁCH LỚP'!$B$2:$D$695,2,FALSE))=TRUE,"",VLOOKUP($B37,'DANH SÁCH LỚP'!$B$2:$D$695,2,FALSE)))</f>
        <v>Nguyễn Minh</v>
      </c>
      <c r="D37" s="123" t="str">
        <f>IF(C37="","",IF(ISNA(VLOOKUP($B37,'DANH SÁCH LỚP'!$B$2:$D$695,3,FALSE))=TRUE,"",VLOOKUP($B37,'DANH SÁCH LỚP'!$B$2:$D$695,3,FALSE)))</f>
        <v>Thiện</v>
      </c>
      <c r="E37" s="124"/>
      <c r="F37" s="142">
        <v>5</v>
      </c>
      <c r="G37" s="127"/>
      <c r="H37" s="127"/>
      <c r="I37" s="142">
        <v>7</v>
      </c>
      <c r="J37" s="142">
        <v>0</v>
      </c>
      <c r="K37" s="124"/>
      <c r="L37" s="128">
        <f t="shared" si="2"/>
        <v>3.8</v>
      </c>
      <c r="M37" s="125">
        <v>24</v>
      </c>
      <c r="N37" s="126" t="str">
        <f t="shared" si="3"/>
        <v>Cấm thi</v>
      </c>
      <c r="O37" s="127">
        <v>0</v>
      </c>
      <c r="P37" s="128">
        <f t="shared" si="4"/>
        <v>1.5</v>
      </c>
      <c r="Q37" s="129" t="str">
        <f t="shared" si="0"/>
        <v>Kém</v>
      </c>
      <c r="R37" s="126" t="str">
        <f t="shared" si="1"/>
        <v>KĐẠT</v>
      </c>
    </row>
    <row r="38" spans="1:18" ht="15.75">
      <c r="A38" s="120">
        <f>IF(B38="","",SUBTOTAL(3,$B$12:B38))</f>
        <v>27</v>
      </c>
      <c r="B38" s="121" t="s">
        <v>214</v>
      </c>
      <c r="C38" s="122" t="str">
        <f>IF(B38="","",IF(ISNA(VLOOKUP($B38,'DANH SÁCH LỚP'!$B$2:$D$695,2,FALSE))=TRUE,"",VLOOKUP($B38,'DANH SÁCH LỚP'!$B$2:$D$695,2,FALSE)))</f>
        <v>Nguyễn Đức</v>
      </c>
      <c r="D38" s="123" t="str">
        <f>IF(C38="","",IF(ISNA(VLOOKUP($B38,'DANH SÁCH LỚP'!$B$2:$D$695,3,FALSE))=TRUE,"",VLOOKUP($B38,'DANH SÁCH LỚP'!$B$2:$D$695,3,FALSE)))</f>
        <v>Thuận</v>
      </c>
      <c r="E38" s="124"/>
      <c r="F38" s="142">
        <v>6</v>
      </c>
      <c r="G38" s="127"/>
      <c r="H38" s="127"/>
      <c r="I38" s="142">
        <v>6</v>
      </c>
      <c r="J38" s="142">
        <v>7</v>
      </c>
      <c r="K38" s="124"/>
      <c r="L38" s="128">
        <f t="shared" si="2"/>
        <v>6.4</v>
      </c>
      <c r="M38" s="125">
        <v>8</v>
      </c>
      <c r="N38" s="126" t="str">
        <f t="shared" si="3"/>
        <v/>
      </c>
      <c r="O38" s="127">
        <v>0</v>
      </c>
      <c r="P38" s="128">
        <f t="shared" si="4"/>
        <v>2.6</v>
      </c>
      <c r="Q38" s="129" t="str">
        <f t="shared" si="0"/>
        <v>Kém</v>
      </c>
      <c r="R38" s="126" t="str">
        <f t="shared" si="1"/>
        <v>KĐẠT</v>
      </c>
    </row>
    <row r="39" spans="1:18" ht="15.75">
      <c r="A39" s="120">
        <f>IF(B39="","",SUBTOTAL(3,$B$12:B39))</f>
        <v>28</v>
      </c>
      <c r="B39" s="121" t="s">
        <v>215</v>
      </c>
      <c r="C39" s="122" t="str">
        <f>IF(B39="","",IF(ISNA(VLOOKUP($B39,'DANH SÁCH LỚP'!$B$2:$D$695,2,FALSE))=TRUE,"",VLOOKUP($B39,'DANH SÁCH LỚP'!$B$2:$D$695,2,FALSE)))</f>
        <v>Nguyễn Tấn</v>
      </c>
      <c r="D39" s="123" t="str">
        <f>IF(C39="","",IF(ISNA(VLOOKUP($B39,'DANH SÁCH LỚP'!$B$2:$D$695,3,FALSE))=TRUE,"",VLOOKUP($B39,'DANH SÁCH LỚP'!$B$2:$D$695,3,FALSE)))</f>
        <v>Thuyền</v>
      </c>
      <c r="E39" s="124"/>
      <c r="F39" s="142">
        <v>9</v>
      </c>
      <c r="G39" s="127"/>
      <c r="H39" s="127"/>
      <c r="I39" s="142">
        <v>9</v>
      </c>
      <c r="J39" s="142">
        <v>8</v>
      </c>
      <c r="K39" s="124"/>
      <c r="L39" s="128">
        <f t="shared" si="2"/>
        <v>8.6</v>
      </c>
      <c r="M39" s="125">
        <v>0</v>
      </c>
      <c r="N39" s="126" t="str">
        <f t="shared" si="3"/>
        <v/>
      </c>
      <c r="O39" s="127">
        <v>5.8</v>
      </c>
      <c r="P39" s="128">
        <f t="shared" si="4"/>
        <v>6.9</v>
      </c>
      <c r="Q39" s="129" t="str">
        <f t="shared" si="0"/>
        <v>TBK</v>
      </c>
      <c r="R39" s="126" t="str">
        <f t="shared" si="1"/>
        <v>ĐẠT</v>
      </c>
    </row>
    <row r="40" spans="1:18" ht="15.75">
      <c r="A40" s="120">
        <f>IF(B40="","",SUBTOTAL(3,$B$12:B40))</f>
        <v>29</v>
      </c>
      <c r="B40" s="121" t="s">
        <v>217</v>
      </c>
      <c r="C40" s="122" t="str">
        <f>IF(B40="","",IF(ISNA(VLOOKUP($B40,'DANH SÁCH LỚP'!$B$2:$D$695,2,FALSE))=TRUE,"",VLOOKUP($B40,'DANH SÁCH LỚP'!$B$2:$D$695,2,FALSE)))</f>
        <v>Phạm Quang</v>
      </c>
      <c r="D40" s="123" t="str">
        <f>IF(C40="","",IF(ISNA(VLOOKUP($B40,'DANH SÁCH LỚP'!$B$2:$D$695,3,FALSE))=TRUE,"",VLOOKUP($B40,'DANH SÁCH LỚP'!$B$2:$D$695,3,FALSE)))</f>
        <v>Tiến</v>
      </c>
      <c r="E40" s="124"/>
      <c r="F40" s="142">
        <v>6</v>
      </c>
      <c r="G40" s="127"/>
      <c r="H40" s="127"/>
      <c r="I40" s="142">
        <v>0</v>
      </c>
      <c r="J40" s="142">
        <v>0</v>
      </c>
      <c r="K40" s="124"/>
      <c r="L40" s="128">
        <f t="shared" si="2"/>
        <v>1.2</v>
      </c>
      <c r="M40" s="125">
        <v>36</v>
      </c>
      <c r="N40" s="126" t="str">
        <f t="shared" si="3"/>
        <v>Cấm thi</v>
      </c>
      <c r="O40" s="127">
        <v>0</v>
      </c>
      <c r="P40" s="128">
        <f t="shared" si="4"/>
        <v>0.5</v>
      </c>
      <c r="Q40" s="129" t="str">
        <f t="shared" si="0"/>
        <v>Kém</v>
      </c>
      <c r="R40" s="126" t="str">
        <f t="shared" si="1"/>
        <v>KĐẠT</v>
      </c>
    </row>
    <row r="41" spans="1:18" ht="15.75">
      <c r="A41" s="120">
        <f>IF(B41="","",SUBTOTAL(3,$B$12:B41))</f>
        <v>30</v>
      </c>
      <c r="B41" s="121" t="s">
        <v>219</v>
      </c>
      <c r="C41" s="122" t="str">
        <f>IF(B41="","",IF(ISNA(VLOOKUP($B41,'DANH SÁCH LỚP'!$B$2:$D$695,2,FALSE))=TRUE,"",VLOOKUP($B41,'DANH SÁCH LỚP'!$B$2:$D$695,2,FALSE)))</f>
        <v>Đinh Trần Quang</v>
      </c>
      <c r="D41" s="123" t="str">
        <f>IF(C41="","",IF(ISNA(VLOOKUP($B41,'DANH SÁCH LỚP'!$B$2:$D$695,3,FALSE))=TRUE,"",VLOOKUP($B41,'DANH SÁCH LỚP'!$B$2:$D$695,3,FALSE)))</f>
        <v>Trung</v>
      </c>
      <c r="E41" s="124"/>
      <c r="F41" s="142">
        <v>6</v>
      </c>
      <c r="G41" s="127"/>
      <c r="H41" s="127"/>
      <c r="I41" s="142">
        <v>7</v>
      </c>
      <c r="J41" s="142">
        <v>6</v>
      </c>
      <c r="K41" s="124"/>
      <c r="L41" s="128">
        <f t="shared" si="2"/>
        <v>6.4</v>
      </c>
      <c r="M41" s="125">
        <v>0</v>
      </c>
      <c r="N41" s="126" t="str">
        <f t="shared" si="3"/>
        <v/>
      </c>
      <c r="O41" s="127">
        <v>5</v>
      </c>
      <c r="P41" s="128">
        <f t="shared" si="4"/>
        <v>5.6</v>
      </c>
      <c r="Q41" s="129" t="str">
        <f t="shared" si="0"/>
        <v>TB</v>
      </c>
      <c r="R41" s="126" t="str">
        <f t="shared" si="1"/>
        <v>ĐẠT</v>
      </c>
    </row>
    <row r="42" spans="1:18" ht="15.75">
      <c r="A42" s="120">
        <f>IF(B42="","",SUBTOTAL(3,$B$12:B42))</f>
        <v>31</v>
      </c>
      <c r="B42" s="121" t="s">
        <v>221</v>
      </c>
      <c r="C42" s="122" t="str">
        <f>IF(B42="","",IF(ISNA(VLOOKUP($B42,'DANH SÁCH LỚP'!$B$2:$D$695,2,FALSE))=TRUE,"",VLOOKUP($B42,'DANH SÁCH LỚP'!$B$2:$D$695,2,FALSE)))</f>
        <v>Lý Xuân</v>
      </c>
      <c r="D42" s="123" t="str">
        <f>IF(C42="","",IF(ISNA(VLOOKUP($B42,'DANH SÁCH LỚP'!$B$2:$D$695,3,FALSE))=TRUE,"",VLOOKUP($B42,'DANH SÁCH LỚP'!$B$2:$D$695,3,FALSE)))</f>
        <v>Trường</v>
      </c>
      <c r="E42" s="124"/>
      <c r="F42" s="142">
        <v>0</v>
      </c>
      <c r="G42" s="127"/>
      <c r="H42" s="127"/>
      <c r="I42" s="142">
        <v>0</v>
      </c>
      <c r="J42" s="142">
        <v>0</v>
      </c>
      <c r="K42" s="124"/>
      <c r="L42" s="128">
        <f t="shared" si="2"/>
        <v>0</v>
      </c>
      <c r="M42" s="125">
        <v>56</v>
      </c>
      <c r="N42" s="126" t="str">
        <f t="shared" si="3"/>
        <v>Cấm thi</v>
      </c>
      <c r="O42" s="127">
        <v>0</v>
      </c>
      <c r="P42" s="128">
        <f t="shared" si="4"/>
        <v>0</v>
      </c>
      <c r="Q42" s="129" t="str">
        <f t="shared" si="0"/>
        <v>Kém</v>
      </c>
      <c r="R42" s="126" t="str">
        <f t="shared" si="1"/>
        <v>KĐẠT</v>
      </c>
    </row>
    <row r="43" spans="1:18" ht="15.75">
      <c r="A43" s="120">
        <f>IF(B43="","",SUBTOTAL(3,$B$12:B43))</f>
        <v>32</v>
      </c>
      <c r="B43" s="121" t="s">
        <v>223</v>
      </c>
      <c r="C43" s="122" t="str">
        <f>IF(B43="","",IF(ISNA(VLOOKUP($B43,'DANH SÁCH LỚP'!$B$2:$D$695,2,FALSE))=TRUE,"",VLOOKUP($B43,'DANH SÁCH LỚP'!$B$2:$D$695,2,FALSE)))</f>
        <v>Phạm Hữu</v>
      </c>
      <c r="D43" s="123" t="str">
        <f>IF(C43="","",IF(ISNA(VLOOKUP($B43,'DANH SÁCH LỚP'!$B$2:$D$695,3,FALSE))=TRUE,"",VLOOKUP($B43,'DANH SÁCH LỚP'!$B$2:$D$695,3,FALSE)))</f>
        <v>Tuấn</v>
      </c>
      <c r="E43" s="124"/>
      <c r="F43" s="142">
        <v>4</v>
      </c>
      <c r="G43" s="127"/>
      <c r="H43" s="127"/>
      <c r="I43" s="142">
        <v>4</v>
      </c>
      <c r="J43" s="142">
        <v>5</v>
      </c>
      <c r="K43" s="124"/>
      <c r="L43" s="128">
        <f t="shared" si="2"/>
        <v>4.4000000000000004</v>
      </c>
      <c r="M43" s="125">
        <v>12</v>
      </c>
      <c r="N43" s="126" t="str">
        <f t="shared" si="3"/>
        <v/>
      </c>
      <c r="O43" s="127">
        <v>0</v>
      </c>
      <c r="P43" s="128">
        <f t="shared" si="4"/>
        <v>1.8</v>
      </c>
      <c r="Q43" s="129" t="str">
        <f t="shared" si="0"/>
        <v>Kém</v>
      </c>
      <c r="R43" s="126" t="str">
        <f t="shared" si="1"/>
        <v>KĐẠT</v>
      </c>
    </row>
    <row r="44" spans="1:18" ht="15.75">
      <c r="A44" s="120">
        <f>IF(B44="","",SUBTOTAL(3,$B$12:B44))</f>
        <v>33</v>
      </c>
      <c r="B44" s="121" t="s">
        <v>224</v>
      </c>
      <c r="C44" s="122" t="str">
        <f>IF(B44="","",IF(ISNA(VLOOKUP($B44,'DANH SÁCH LỚP'!$B$2:$D$695,2,FALSE))=TRUE,"",VLOOKUP($B44,'DANH SÁCH LỚP'!$B$2:$D$695,2,FALSE)))</f>
        <v>Nguyễn Thành</v>
      </c>
      <c r="D44" s="123" t="str">
        <f>IF(C44="","",IF(ISNA(VLOOKUP($B44,'DANH SÁCH LỚP'!$B$2:$D$695,3,FALSE))=TRUE,"",VLOOKUP($B44,'DANH SÁCH LỚP'!$B$2:$D$695,3,FALSE)))</f>
        <v>Tưởng</v>
      </c>
      <c r="E44" s="124"/>
      <c r="F44" s="142">
        <v>6</v>
      </c>
      <c r="G44" s="127"/>
      <c r="H44" s="127"/>
      <c r="I44" s="142">
        <v>7</v>
      </c>
      <c r="J44" s="142">
        <v>5</v>
      </c>
      <c r="K44" s="124"/>
      <c r="L44" s="128">
        <f t="shared" si="2"/>
        <v>6</v>
      </c>
      <c r="M44" s="125">
        <v>4</v>
      </c>
      <c r="N44" s="126" t="str">
        <f t="shared" si="3"/>
        <v/>
      </c>
      <c r="O44" s="127">
        <v>3.3</v>
      </c>
      <c r="P44" s="128">
        <f t="shared" si="4"/>
        <v>4.4000000000000004</v>
      </c>
      <c r="Q44" s="129" t="str">
        <f t="shared" si="0"/>
        <v>Yếu</v>
      </c>
      <c r="R44" s="126" t="str">
        <f t="shared" si="1"/>
        <v>KĐẠT</v>
      </c>
    </row>
    <row r="45" spans="1:18" ht="15.75">
      <c r="A45" s="120">
        <f>IF(B45="","",SUBTOTAL(3,$B$12:B45))</f>
        <v>34</v>
      </c>
      <c r="B45" s="121" t="s">
        <v>226</v>
      </c>
      <c r="C45" s="122" t="str">
        <f>IF(B45="","",IF(ISNA(VLOOKUP($B45,'DANH SÁCH LỚP'!$B$2:$D$695,2,FALSE))=TRUE,"",VLOOKUP($B45,'DANH SÁCH LỚP'!$B$2:$D$695,2,FALSE)))</f>
        <v>Ngô Trần Khải</v>
      </c>
      <c r="D45" s="123" t="str">
        <f>IF(C45="","",IF(ISNA(VLOOKUP($B45,'DANH SÁCH LỚP'!$B$2:$D$695,3,FALSE))=TRUE,"",VLOOKUP($B45,'DANH SÁCH LỚP'!$B$2:$D$695,3,FALSE)))</f>
        <v>Vinh</v>
      </c>
      <c r="E45" s="124"/>
      <c r="F45" s="142">
        <v>10</v>
      </c>
      <c r="G45" s="127"/>
      <c r="H45" s="127"/>
      <c r="I45" s="142">
        <v>9</v>
      </c>
      <c r="J45" s="142">
        <v>7</v>
      </c>
      <c r="K45" s="124"/>
      <c r="L45" s="128">
        <f t="shared" si="2"/>
        <v>8.4</v>
      </c>
      <c r="M45" s="125">
        <v>0</v>
      </c>
      <c r="N45" s="126" t="str">
        <f t="shared" si="3"/>
        <v/>
      </c>
      <c r="O45" s="127">
        <v>5</v>
      </c>
      <c r="P45" s="128">
        <f t="shared" si="4"/>
        <v>6.4</v>
      </c>
      <c r="Q45" s="129" t="str">
        <f t="shared" si="0"/>
        <v>TBK</v>
      </c>
      <c r="R45" s="126" t="str">
        <f t="shared" si="1"/>
        <v>ĐẠT</v>
      </c>
    </row>
    <row r="46" spans="1:18" ht="15.75">
      <c r="A46" s="120">
        <f>IF(B46="","",SUBTOTAL(3,$B$12:B46))</f>
        <v>35</v>
      </c>
      <c r="B46" s="121" t="s">
        <v>228</v>
      </c>
      <c r="C46" s="122" t="str">
        <f>IF(B46="","",IF(ISNA(VLOOKUP($B46,'DANH SÁCH LỚP'!$B$2:$D$695,2,FALSE))=TRUE,"",VLOOKUP($B46,'DANH SÁCH LỚP'!$B$2:$D$695,2,FALSE)))</f>
        <v>Nguyễn Văn</v>
      </c>
      <c r="D46" s="123" t="str">
        <f>IF(C46="","",IF(ISNA(VLOOKUP($B46,'DANH SÁCH LỚP'!$B$2:$D$695,3,FALSE))=TRUE,"",VLOOKUP($B46,'DANH SÁCH LỚP'!$B$2:$D$695,3,FALSE)))</f>
        <v>Vinh</v>
      </c>
      <c r="E46" s="124"/>
      <c r="F46" s="142">
        <v>8</v>
      </c>
      <c r="G46" s="127"/>
      <c r="H46" s="127"/>
      <c r="I46" s="142">
        <v>10</v>
      </c>
      <c r="J46" s="142">
        <v>9</v>
      </c>
      <c r="K46" s="124"/>
      <c r="L46" s="128">
        <f t="shared" si="2"/>
        <v>9.1999999999999993</v>
      </c>
      <c r="M46" s="125">
        <v>0</v>
      </c>
      <c r="N46" s="126" t="str">
        <f t="shared" si="3"/>
        <v/>
      </c>
      <c r="O46" s="127">
        <v>5</v>
      </c>
      <c r="P46" s="128">
        <f t="shared" si="4"/>
        <v>6.7</v>
      </c>
      <c r="Q46" s="129" t="str">
        <f t="shared" si="0"/>
        <v>TBK</v>
      </c>
      <c r="R46" s="126" t="str">
        <f t="shared" si="1"/>
        <v>ĐẠT</v>
      </c>
    </row>
    <row r="47" spans="1:18" ht="15.75">
      <c r="A47" s="120">
        <f>IF(B47="","",SUBTOTAL(3,$B$12:B47))</f>
        <v>36</v>
      </c>
      <c r="B47" s="121" t="s">
        <v>229</v>
      </c>
      <c r="C47" s="122" t="str">
        <f>IF(B47="","",IF(ISNA(VLOOKUP($B47,'DANH SÁCH LỚP'!$B$2:$D$695,2,FALSE))=TRUE,"",VLOOKUP($B47,'DANH SÁCH LỚP'!$B$2:$D$695,2,FALSE)))</f>
        <v>Trần Thiên</v>
      </c>
      <c r="D47" s="123" t="str">
        <f>IF(C47="","",IF(ISNA(VLOOKUP($B47,'DANH SÁCH LỚP'!$B$2:$D$695,3,FALSE))=TRUE,"",VLOOKUP($B47,'DANH SÁCH LỚP'!$B$2:$D$695,3,FALSE)))</f>
        <v>Xinh</v>
      </c>
      <c r="E47" s="124"/>
      <c r="F47" s="142">
        <v>5</v>
      </c>
      <c r="G47" s="127"/>
      <c r="H47" s="127"/>
      <c r="I47" s="142">
        <v>0</v>
      </c>
      <c r="J47" s="142">
        <v>0</v>
      </c>
      <c r="K47" s="124"/>
      <c r="L47" s="128">
        <f t="shared" si="2"/>
        <v>1</v>
      </c>
      <c r="M47" s="125">
        <v>46</v>
      </c>
      <c r="N47" s="126" t="str">
        <f t="shared" si="3"/>
        <v>Cấm thi</v>
      </c>
      <c r="O47" s="127">
        <v>0</v>
      </c>
      <c r="P47" s="128">
        <f t="shared" si="4"/>
        <v>0.4</v>
      </c>
      <c r="Q47" s="129" t="str">
        <f t="shared" si="0"/>
        <v>Kém</v>
      </c>
      <c r="R47" s="126" t="str">
        <f t="shared" si="1"/>
        <v>KĐẠT</v>
      </c>
    </row>
    <row r="48" spans="1:18" ht="15" hidden="1">
      <c r="A48" s="120" t="str">
        <f>IF(B48="","",SUBTOTAL(3,$B$12:B48))</f>
        <v/>
      </c>
      <c r="B48" s="121"/>
      <c r="C48" s="122" t="str">
        <f>IF(B48="","",IF(ISNA(VLOOKUP($B48,'DANH SÁCH LỚP'!$B$2:$D$695,2,FALSE))=TRUE,"",VLOOKUP($B48,'DANH SÁCH LỚP'!$B$2:$D$695,2,FALSE)))</f>
        <v/>
      </c>
      <c r="D48" s="123" t="str">
        <f>IF(C48="","",IF(ISNA(VLOOKUP($B48,'DANH SÁCH LỚP'!$B$2:$D$695,3,FALSE))=TRUE,"",VLOOKUP($B48,'DANH SÁCH LỚP'!$B$2:$D$695,3,FALSE)))</f>
        <v/>
      </c>
      <c r="E48" s="124"/>
      <c r="F48" s="124"/>
      <c r="G48" s="124"/>
      <c r="H48" s="124"/>
      <c r="I48" s="124"/>
      <c r="J48" s="124"/>
      <c r="K48" s="124"/>
      <c r="L48" s="130" t="str">
        <f t="shared" si="2"/>
        <v/>
      </c>
      <c r="M48" s="125"/>
      <c r="N48" s="126" t="str">
        <f t="shared" si="3"/>
        <v/>
      </c>
      <c r="O48" s="124"/>
      <c r="P48" s="128" t="str">
        <f t="shared" si="4"/>
        <v/>
      </c>
      <c r="Q48" s="129" t="str">
        <f t="shared" si="0"/>
        <v/>
      </c>
      <c r="R48" s="126" t="str">
        <f t="shared" si="1"/>
        <v/>
      </c>
    </row>
    <row r="49" spans="1:18" ht="15" hidden="1">
      <c r="A49" s="120" t="str">
        <f>IF(B49="","",SUBTOTAL(3,$B$12:B49))</f>
        <v/>
      </c>
      <c r="B49" s="121"/>
      <c r="C49" s="122" t="str">
        <f>IF(B49="","",IF(ISNA(VLOOKUP($B49,'DANH SÁCH LỚP'!$B$2:$D$695,2,FALSE))=TRUE,"",VLOOKUP($B49,'DANH SÁCH LỚP'!$B$2:$D$695,2,FALSE)))</f>
        <v/>
      </c>
      <c r="D49" s="123" t="str">
        <f>IF(C49="","",IF(ISNA(VLOOKUP($B49,'DANH SÁCH LỚP'!$B$2:$D$695,3,FALSE))=TRUE,"",VLOOKUP($B49,'DANH SÁCH LỚP'!$B$2:$D$695,3,FALSE)))</f>
        <v/>
      </c>
      <c r="E49" s="124"/>
      <c r="F49" s="124"/>
      <c r="G49" s="124"/>
      <c r="H49" s="124"/>
      <c r="I49" s="124"/>
      <c r="J49" s="124"/>
      <c r="K49" s="124"/>
      <c r="L49" s="130" t="str">
        <f t="shared" si="2"/>
        <v/>
      </c>
      <c r="M49" s="125"/>
      <c r="N49" s="126" t="str">
        <f t="shared" si="3"/>
        <v/>
      </c>
      <c r="O49" s="124"/>
      <c r="P49" s="128" t="str">
        <f t="shared" si="4"/>
        <v/>
      </c>
      <c r="Q49" s="129" t="str">
        <f t="shared" si="0"/>
        <v/>
      </c>
      <c r="R49" s="126" t="str">
        <f t="shared" si="1"/>
        <v/>
      </c>
    </row>
    <row r="50" spans="1:18" ht="15" hidden="1">
      <c r="A50" s="120" t="str">
        <f>IF(B50="","",SUBTOTAL(3,$B$12:B50))</f>
        <v/>
      </c>
      <c r="B50" s="121"/>
      <c r="C50" s="122" t="str">
        <f>IF(B50="","",IF(ISNA(VLOOKUP($B50,'DANH SÁCH LỚP'!$B$2:$D$695,2,FALSE))=TRUE,"",VLOOKUP($B50,'DANH SÁCH LỚP'!$B$2:$D$695,2,FALSE)))</f>
        <v/>
      </c>
      <c r="D50" s="123" t="str">
        <f>IF(C50="","",IF(ISNA(VLOOKUP($B50,'DANH SÁCH LỚP'!$B$2:$D$695,3,FALSE))=TRUE,"",VLOOKUP($B50,'DANH SÁCH LỚP'!$B$2:$D$695,3,FALSE)))</f>
        <v/>
      </c>
      <c r="E50" s="124"/>
      <c r="F50" s="124"/>
      <c r="G50" s="124"/>
      <c r="H50" s="124"/>
      <c r="I50" s="124"/>
      <c r="J50" s="124"/>
      <c r="K50" s="124"/>
      <c r="L50" s="130" t="str">
        <f t="shared" si="2"/>
        <v/>
      </c>
      <c r="M50" s="125"/>
      <c r="N50" s="126" t="str">
        <f t="shared" si="3"/>
        <v/>
      </c>
      <c r="O50" s="124"/>
      <c r="P50" s="128" t="str">
        <f t="shared" si="4"/>
        <v/>
      </c>
      <c r="Q50" s="129" t="str">
        <f t="shared" si="0"/>
        <v/>
      </c>
      <c r="R50" s="126" t="str">
        <f t="shared" si="1"/>
        <v/>
      </c>
    </row>
    <row r="51" spans="1:18" ht="15" hidden="1">
      <c r="A51" s="120" t="str">
        <f>IF(B51="","",SUBTOTAL(3,$B$12:B51))</f>
        <v/>
      </c>
      <c r="B51" s="121"/>
      <c r="C51" s="122" t="str">
        <f>IF(B51="","",IF(ISNA(VLOOKUP($B51,'DANH SÁCH LỚP'!$B$2:$D$695,2,FALSE))=TRUE,"",VLOOKUP($B51,'DANH SÁCH LỚP'!$B$2:$D$695,2,FALSE)))</f>
        <v/>
      </c>
      <c r="D51" s="123" t="str">
        <f>IF(C51="","",IF(ISNA(VLOOKUP($B51,'DANH SÁCH LỚP'!$B$2:$D$695,3,FALSE))=TRUE,"",VLOOKUP($B51,'DANH SÁCH LỚP'!$B$2:$D$695,3,FALSE)))</f>
        <v/>
      </c>
      <c r="E51" s="124"/>
      <c r="F51" s="124"/>
      <c r="G51" s="124"/>
      <c r="H51" s="124"/>
      <c r="I51" s="124"/>
      <c r="J51" s="124"/>
      <c r="K51" s="124"/>
      <c r="L51" s="130" t="str">
        <f t="shared" si="2"/>
        <v/>
      </c>
      <c r="M51" s="125"/>
      <c r="N51" s="126" t="str">
        <f t="shared" si="3"/>
        <v/>
      </c>
      <c r="O51" s="124"/>
      <c r="P51" s="128" t="str">
        <f t="shared" si="4"/>
        <v/>
      </c>
      <c r="Q51" s="129" t="str">
        <f t="shared" si="0"/>
        <v/>
      </c>
      <c r="R51" s="126" t="str">
        <f t="shared" si="1"/>
        <v/>
      </c>
    </row>
    <row r="52" spans="1:18" ht="15" hidden="1">
      <c r="A52" s="120" t="str">
        <f>IF(B52="","",SUBTOTAL(3,$B$12:B52))</f>
        <v/>
      </c>
      <c r="B52" s="121"/>
      <c r="C52" s="122" t="str">
        <f>IF(B52="","",IF(ISNA(VLOOKUP($B52,'DANH SÁCH LỚP'!$B$2:$D$695,2,FALSE))=TRUE,"",VLOOKUP($B52,'DANH SÁCH LỚP'!$B$2:$D$695,2,FALSE)))</f>
        <v/>
      </c>
      <c r="D52" s="123" t="str">
        <f>IF(C52="","",IF(ISNA(VLOOKUP($B52,'DANH SÁCH LỚP'!$B$2:$D$695,3,FALSE))=TRUE,"",VLOOKUP($B52,'DANH SÁCH LỚP'!$B$2:$D$695,3,FALSE)))</f>
        <v/>
      </c>
      <c r="E52" s="124"/>
      <c r="F52" s="124"/>
      <c r="G52" s="124"/>
      <c r="H52" s="124"/>
      <c r="I52" s="124"/>
      <c r="J52" s="124"/>
      <c r="K52" s="124"/>
      <c r="L52" s="130" t="str">
        <f t="shared" si="2"/>
        <v/>
      </c>
      <c r="M52" s="125"/>
      <c r="N52" s="126" t="str">
        <f t="shared" si="3"/>
        <v/>
      </c>
      <c r="O52" s="124"/>
      <c r="P52" s="128" t="str">
        <f t="shared" si="4"/>
        <v/>
      </c>
      <c r="Q52" s="129" t="str">
        <f t="shared" si="0"/>
        <v/>
      </c>
      <c r="R52" s="126" t="str">
        <f t="shared" si="1"/>
        <v/>
      </c>
    </row>
    <row r="53" spans="1:18" ht="15" hidden="1">
      <c r="A53" s="120" t="str">
        <f>IF(B53="","",SUBTOTAL(3,$B$12:B53))</f>
        <v/>
      </c>
      <c r="B53" s="121"/>
      <c r="C53" s="122" t="str">
        <f>IF(B53="","",IF(ISNA(VLOOKUP($B53,'DANH SÁCH LỚP'!$B$2:$D$695,2,FALSE))=TRUE,"",VLOOKUP($B53,'DANH SÁCH LỚP'!$B$2:$D$695,2,FALSE)))</f>
        <v/>
      </c>
      <c r="D53" s="123" t="str">
        <f>IF(C53="","",IF(ISNA(VLOOKUP($B53,'DANH SÁCH LỚP'!$B$2:$D$695,3,FALSE))=TRUE,"",VLOOKUP($B53,'DANH SÁCH LỚP'!$B$2:$D$695,3,FALSE)))</f>
        <v/>
      </c>
      <c r="E53" s="124"/>
      <c r="F53" s="124"/>
      <c r="G53" s="124"/>
      <c r="H53" s="124"/>
      <c r="I53" s="124"/>
      <c r="J53" s="124"/>
      <c r="K53" s="124"/>
      <c r="L53" s="130" t="str">
        <f t="shared" si="2"/>
        <v/>
      </c>
      <c r="M53" s="125"/>
      <c r="N53" s="126" t="str">
        <f t="shared" si="3"/>
        <v/>
      </c>
      <c r="O53" s="124"/>
      <c r="P53" s="128" t="str">
        <f t="shared" si="4"/>
        <v/>
      </c>
      <c r="Q53" s="129" t="str">
        <f t="shared" si="0"/>
        <v/>
      </c>
      <c r="R53" s="126" t="str">
        <f t="shared" si="1"/>
        <v/>
      </c>
    </row>
    <row r="54" spans="1:18" ht="15" hidden="1">
      <c r="A54" s="120" t="str">
        <f>IF(B54="","",SUBTOTAL(3,$B$12:B54))</f>
        <v/>
      </c>
      <c r="B54" s="121"/>
      <c r="C54" s="122" t="str">
        <f>IF(B54="","",IF(ISNA(VLOOKUP($B54,'DANH SÁCH LỚP'!$B$2:$D$695,2,FALSE))=TRUE,"",VLOOKUP($B54,'DANH SÁCH LỚP'!$B$2:$D$695,2,FALSE)))</f>
        <v/>
      </c>
      <c r="D54" s="123" t="str">
        <f>IF(C54="","",IF(ISNA(VLOOKUP($B54,'DANH SÁCH LỚP'!$B$2:$D$695,3,FALSE))=TRUE,"",VLOOKUP($B54,'DANH SÁCH LỚP'!$B$2:$D$695,3,FALSE)))</f>
        <v/>
      </c>
      <c r="E54" s="124"/>
      <c r="F54" s="124"/>
      <c r="G54" s="124"/>
      <c r="H54" s="124"/>
      <c r="I54" s="124"/>
      <c r="J54" s="124"/>
      <c r="K54" s="124"/>
      <c r="L54" s="130" t="str">
        <f t="shared" si="2"/>
        <v/>
      </c>
      <c r="M54" s="125"/>
      <c r="N54" s="126" t="str">
        <f t="shared" si="3"/>
        <v/>
      </c>
      <c r="O54" s="124"/>
      <c r="P54" s="128" t="str">
        <f t="shared" si="4"/>
        <v/>
      </c>
      <c r="Q54" s="129" t="str">
        <f t="shared" si="0"/>
        <v/>
      </c>
      <c r="R54" s="126" t="str">
        <f t="shared" si="1"/>
        <v/>
      </c>
    </row>
    <row r="55" spans="1:18" ht="15" hidden="1">
      <c r="A55" s="120" t="str">
        <f>IF(B55="","",SUBTOTAL(3,$B$12:B55))</f>
        <v/>
      </c>
      <c r="B55" s="121"/>
      <c r="C55" s="122" t="str">
        <f>IF(B55="","",IF(ISNA(VLOOKUP($B55,'DANH SÁCH LỚP'!$B$2:$D$695,2,FALSE))=TRUE,"",VLOOKUP($B55,'DANH SÁCH LỚP'!$B$2:$D$695,2,FALSE)))</f>
        <v/>
      </c>
      <c r="D55" s="123" t="str">
        <f>IF(C55="","",IF(ISNA(VLOOKUP($B55,'DANH SÁCH LỚP'!$B$2:$D$695,3,FALSE))=TRUE,"",VLOOKUP($B55,'DANH SÁCH LỚP'!$B$2:$D$695,3,FALSE)))</f>
        <v/>
      </c>
      <c r="E55" s="124"/>
      <c r="F55" s="124"/>
      <c r="G55" s="124"/>
      <c r="H55" s="124"/>
      <c r="I55" s="124"/>
      <c r="J55" s="124"/>
      <c r="K55" s="124"/>
      <c r="L55" s="130" t="str">
        <f t="shared" si="2"/>
        <v/>
      </c>
      <c r="M55" s="125"/>
      <c r="N55" s="126" t="str">
        <f t="shared" si="3"/>
        <v/>
      </c>
      <c r="O55" s="124"/>
      <c r="P55" s="128" t="str">
        <f t="shared" si="4"/>
        <v/>
      </c>
      <c r="Q55" s="129" t="str">
        <f t="shared" si="0"/>
        <v/>
      </c>
      <c r="R55" s="126" t="str">
        <f t="shared" si="1"/>
        <v/>
      </c>
    </row>
    <row r="56" spans="1:18" ht="15" hidden="1">
      <c r="A56" s="120" t="str">
        <f>IF(B56="","",SUBTOTAL(3,$B$12:B56))</f>
        <v/>
      </c>
      <c r="B56" s="121"/>
      <c r="C56" s="122" t="str">
        <f>IF(B56="","",IF(ISNA(VLOOKUP($B56,'DANH SÁCH LỚP'!$B$2:$D$695,2,FALSE))=TRUE,"",VLOOKUP($B56,'DANH SÁCH LỚP'!$B$2:$D$695,2,FALSE)))</f>
        <v/>
      </c>
      <c r="D56" s="123" t="str">
        <f>IF(C56="","",IF(ISNA(VLOOKUP($B56,'DANH SÁCH LỚP'!$B$2:$D$695,3,FALSE))=TRUE,"",VLOOKUP($B56,'DANH SÁCH LỚP'!$B$2:$D$695,3,FALSE)))</f>
        <v/>
      </c>
      <c r="E56" s="124"/>
      <c r="F56" s="124"/>
      <c r="G56" s="124"/>
      <c r="H56" s="124"/>
      <c r="I56" s="124"/>
      <c r="J56" s="124"/>
      <c r="K56" s="124"/>
      <c r="L56" s="130" t="str">
        <f t="shared" si="2"/>
        <v/>
      </c>
      <c r="M56" s="125"/>
      <c r="N56" s="126" t="str">
        <f t="shared" si="3"/>
        <v/>
      </c>
      <c r="O56" s="124"/>
      <c r="P56" s="128" t="str">
        <f t="shared" si="4"/>
        <v/>
      </c>
      <c r="Q56" s="129" t="str">
        <f t="shared" si="0"/>
        <v/>
      </c>
      <c r="R56" s="126" t="str">
        <f t="shared" si="1"/>
        <v/>
      </c>
    </row>
    <row r="57" spans="1:18" ht="15" hidden="1">
      <c r="A57" s="120" t="str">
        <f>IF(B57="","",SUBTOTAL(3,$B$12:B57))</f>
        <v/>
      </c>
      <c r="B57" s="121"/>
      <c r="C57" s="122" t="str">
        <f>IF(B57="","",IF(ISNA(VLOOKUP($B57,'DANH SÁCH LỚP'!$B$2:$D$695,2,FALSE))=TRUE,"",VLOOKUP($B57,'DANH SÁCH LỚP'!$B$2:$D$695,2,FALSE)))</f>
        <v/>
      </c>
      <c r="D57" s="123" t="str">
        <f>IF(C57="","",IF(ISNA(VLOOKUP($B57,'DANH SÁCH LỚP'!$B$2:$D$695,3,FALSE))=TRUE,"",VLOOKUP($B57,'DANH SÁCH LỚP'!$B$2:$D$695,3,FALSE)))</f>
        <v/>
      </c>
      <c r="E57" s="124"/>
      <c r="F57" s="124"/>
      <c r="G57" s="124"/>
      <c r="H57" s="124"/>
      <c r="I57" s="124"/>
      <c r="J57" s="124"/>
      <c r="K57" s="124"/>
      <c r="L57" s="130" t="str">
        <f t="shared" si="2"/>
        <v/>
      </c>
      <c r="M57" s="125"/>
      <c r="N57" s="126" t="str">
        <f t="shared" si="3"/>
        <v/>
      </c>
      <c r="O57" s="124"/>
      <c r="P57" s="128" t="str">
        <f t="shared" si="4"/>
        <v/>
      </c>
      <c r="Q57" s="129" t="str">
        <f t="shared" si="0"/>
        <v/>
      </c>
      <c r="R57" s="126" t="str">
        <f t="shared" si="1"/>
        <v/>
      </c>
    </row>
    <row r="58" spans="1:18" ht="15" hidden="1">
      <c r="A58" s="120" t="str">
        <f>IF(B58="","",SUBTOTAL(3,$B$12:B58))</f>
        <v/>
      </c>
      <c r="B58" s="121"/>
      <c r="C58" s="122" t="str">
        <f>IF(B58="","",IF(ISNA(VLOOKUP($B58,'DANH SÁCH LỚP'!$B$2:$D$695,2,FALSE))=TRUE,"",VLOOKUP($B58,'DANH SÁCH LỚP'!$B$2:$D$695,2,FALSE)))</f>
        <v/>
      </c>
      <c r="D58" s="123" t="str">
        <f>IF(C58="","",IF(ISNA(VLOOKUP($B58,'DANH SÁCH LỚP'!$B$2:$D$695,3,FALSE))=TRUE,"",VLOOKUP($B58,'DANH SÁCH LỚP'!$B$2:$D$695,3,FALSE)))</f>
        <v/>
      </c>
      <c r="E58" s="124"/>
      <c r="F58" s="124"/>
      <c r="G58" s="124"/>
      <c r="H58" s="124"/>
      <c r="I58" s="124"/>
      <c r="J58" s="124"/>
      <c r="K58" s="124"/>
      <c r="L58" s="130" t="str">
        <f t="shared" si="2"/>
        <v/>
      </c>
      <c r="M58" s="125"/>
      <c r="N58" s="126" t="str">
        <f t="shared" si="3"/>
        <v/>
      </c>
      <c r="O58" s="124"/>
      <c r="P58" s="128" t="str">
        <f t="shared" si="4"/>
        <v/>
      </c>
      <c r="Q58" s="129" t="str">
        <f t="shared" si="0"/>
        <v/>
      </c>
      <c r="R58" s="126" t="str">
        <f t="shared" si="1"/>
        <v/>
      </c>
    </row>
    <row r="59" spans="1:18" ht="15" hidden="1">
      <c r="A59" s="120" t="str">
        <f>IF(B59="","",SUBTOTAL(3,$B$12:B59))</f>
        <v/>
      </c>
      <c r="B59" s="121"/>
      <c r="C59" s="122" t="str">
        <f>IF(B59="","",IF(ISNA(VLOOKUP($B59,'DANH SÁCH LỚP'!$B$2:$D$695,2,FALSE))=TRUE,"",VLOOKUP($B59,'DANH SÁCH LỚP'!$B$2:$D$695,2,FALSE)))</f>
        <v/>
      </c>
      <c r="D59" s="123" t="str">
        <f>IF(C59="","",IF(ISNA(VLOOKUP($B59,'DANH SÁCH LỚP'!$B$2:$D$695,3,FALSE))=TRUE,"",VLOOKUP($B59,'DANH SÁCH LỚP'!$B$2:$D$695,3,FALSE)))</f>
        <v/>
      </c>
      <c r="E59" s="124"/>
      <c r="F59" s="124"/>
      <c r="G59" s="124"/>
      <c r="H59" s="124"/>
      <c r="I59" s="124"/>
      <c r="J59" s="124"/>
      <c r="K59" s="124"/>
      <c r="L59" s="130" t="str">
        <f t="shared" si="2"/>
        <v/>
      </c>
      <c r="M59" s="125"/>
      <c r="N59" s="126" t="str">
        <f t="shared" si="3"/>
        <v/>
      </c>
      <c r="O59" s="124"/>
      <c r="P59" s="128" t="str">
        <f t="shared" si="4"/>
        <v/>
      </c>
      <c r="Q59" s="129" t="str">
        <f t="shared" si="0"/>
        <v/>
      </c>
      <c r="R59" s="126" t="str">
        <f t="shared" si="1"/>
        <v/>
      </c>
    </row>
    <row r="60" spans="1:18" ht="15" hidden="1">
      <c r="A60" s="120" t="str">
        <f>IF(B60="","",SUBTOTAL(3,$B$12:B60))</f>
        <v/>
      </c>
      <c r="B60" s="121"/>
      <c r="C60" s="122" t="str">
        <f>IF(B60="","",IF(ISNA(VLOOKUP($B60,'DANH SÁCH LỚP'!$B$2:$D$695,2,FALSE))=TRUE,"",VLOOKUP($B60,'DANH SÁCH LỚP'!$B$2:$D$695,2,FALSE)))</f>
        <v/>
      </c>
      <c r="D60" s="123" t="str">
        <f>IF(C60="","",IF(ISNA(VLOOKUP($B60,'DANH SÁCH LỚP'!$B$2:$D$695,3,FALSE))=TRUE,"",VLOOKUP($B60,'DANH SÁCH LỚP'!$B$2:$D$695,3,FALSE)))</f>
        <v/>
      </c>
      <c r="E60" s="124"/>
      <c r="F60" s="124"/>
      <c r="G60" s="124"/>
      <c r="H60" s="124"/>
      <c r="I60" s="124"/>
      <c r="J60" s="124"/>
      <c r="K60" s="124"/>
      <c r="L60" s="130" t="str">
        <f t="shared" si="2"/>
        <v/>
      </c>
      <c r="M60" s="125"/>
      <c r="N60" s="126" t="str">
        <f t="shared" si="3"/>
        <v/>
      </c>
      <c r="O60" s="124"/>
      <c r="P60" s="128" t="str">
        <f t="shared" si="4"/>
        <v/>
      </c>
      <c r="Q60" s="129" t="str">
        <f t="shared" si="0"/>
        <v/>
      </c>
      <c r="R60" s="126" t="str">
        <f t="shared" si="1"/>
        <v/>
      </c>
    </row>
    <row r="61" spans="1:18" ht="15" hidden="1">
      <c r="A61" s="120" t="str">
        <f>IF(B61="","",SUBTOTAL(3,$B$12:B61))</f>
        <v/>
      </c>
      <c r="B61" s="121"/>
      <c r="C61" s="122" t="str">
        <f>IF(B61="","",IF(ISNA(VLOOKUP($B61,'DANH SÁCH LỚP'!$B$2:$D$695,2,FALSE))=TRUE,"",VLOOKUP($B61,'DANH SÁCH LỚP'!$B$2:$D$695,2,FALSE)))</f>
        <v/>
      </c>
      <c r="D61" s="123" t="str">
        <f>IF(C61="","",IF(ISNA(VLOOKUP($B61,'DANH SÁCH LỚP'!$B$2:$D$695,3,FALSE))=TRUE,"",VLOOKUP($B61,'DANH SÁCH LỚP'!$B$2:$D$695,3,FALSE)))</f>
        <v/>
      </c>
      <c r="E61" s="124"/>
      <c r="F61" s="124"/>
      <c r="G61" s="124"/>
      <c r="H61" s="124"/>
      <c r="I61" s="124"/>
      <c r="J61" s="124"/>
      <c r="K61" s="124"/>
      <c r="L61" s="130" t="str">
        <f t="shared" si="2"/>
        <v/>
      </c>
      <c r="M61" s="125"/>
      <c r="N61" s="126" t="str">
        <f t="shared" si="3"/>
        <v/>
      </c>
      <c r="O61" s="124"/>
      <c r="P61" s="128" t="str">
        <f t="shared" si="4"/>
        <v/>
      </c>
      <c r="Q61" s="129" t="str">
        <f t="shared" si="0"/>
        <v/>
      </c>
      <c r="R61" s="126" t="str">
        <f t="shared" si="1"/>
        <v/>
      </c>
    </row>
    <row r="62" spans="1:18" ht="15" hidden="1">
      <c r="A62" s="120" t="str">
        <f>IF(B62="","",SUBTOTAL(3,$B$12:B62))</f>
        <v/>
      </c>
      <c r="B62" s="121"/>
      <c r="C62" s="122" t="str">
        <f>IF(B62="","",IF(ISNA(VLOOKUP($B62,'DANH SÁCH LỚP'!$B$2:$D$695,2,FALSE))=TRUE,"",VLOOKUP($B62,'DANH SÁCH LỚP'!$B$2:$D$695,2,FALSE)))</f>
        <v/>
      </c>
      <c r="D62" s="123" t="str">
        <f>IF(C62="","",IF(ISNA(VLOOKUP($B62,'DANH SÁCH LỚP'!$B$2:$D$695,3,FALSE))=TRUE,"",VLOOKUP($B62,'DANH SÁCH LỚP'!$B$2:$D$695,3,FALSE)))</f>
        <v/>
      </c>
      <c r="E62" s="124"/>
      <c r="F62" s="124"/>
      <c r="G62" s="124"/>
      <c r="H62" s="124"/>
      <c r="I62" s="124"/>
      <c r="J62" s="124"/>
      <c r="K62" s="124"/>
      <c r="L62" s="130" t="str">
        <f t="shared" si="2"/>
        <v/>
      </c>
      <c r="M62" s="125"/>
      <c r="N62" s="126" t="str">
        <f t="shared" si="3"/>
        <v/>
      </c>
      <c r="O62" s="124"/>
      <c r="P62" s="128" t="str">
        <f t="shared" si="4"/>
        <v/>
      </c>
      <c r="Q62" s="129" t="str">
        <f t="shared" si="0"/>
        <v/>
      </c>
      <c r="R62" s="126" t="str">
        <f t="shared" si="1"/>
        <v/>
      </c>
    </row>
    <row r="63" spans="1:18" ht="15" hidden="1">
      <c r="A63" s="120" t="str">
        <f>IF(B63="","",SUBTOTAL(3,$B$12:B63))</f>
        <v/>
      </c>
      <c r="B63" s="121"/>
      <c r="C63" s="122" t="str">
        <f>IF(B63="","",IF(ISNA(VLOOKUP($B63,'DANH SÁCH LỚP'!$B$2:$D$695,2,FALSE))=TRUE,"",VLOOKUP($B63,'DANH SÁCH LỚP'!$B$2:$D$695,2,FALSE)))</f>
        <v/>
      </c>
      <c r="D63" s="123" t="str">
        <f>IF(C63="","",IF(ISNA(VLOOKUP($B63,'DANH SÁCH LỚP'!$B$2:$D$695,3,FALSE))=TRUE,"",VLOOKUP($B63,'DANH SÁCH LỚP'!$B$2:$D$695,3,FALSE)))</f>
        <v/>
      </c>
      <c r="E63" s="124"/>
      <c r="F63" s="124"/>
      <c r="G63" s="124"/>
      <c r="H63" s="124"/>
      <c r="I63" s="124"/>
      <c r="J63" s="124"/>
      <c r="K63" s="124"/>
      <c r="L63" s="130" t="str">
        <f t="shared" si="2"/>
        <v/>
      </c>
      <c r="M63" s="125"/>
      <c r="N63" s="126" t="str">
        <f t="shared" si="3"/>
        <v/>
      </c>
      <c r="O63" s="124"/>
      <c r="P63" s="128" t="str">
        <f t="shared" si="4"/>
        <v/>
      </c>
      <c r="Q63" s="129" t="str">
        <f t="shared" si="0"/>
        <v/>
      </c>
      <c r="R63" s="126" t="str">
        <f t="shared" si="1"/>
        <v/>
      </c>
    </row>
    <row r="64" spans="1:18" ht="15" hidden="1">
      <c r="A64" s="120" t="str">
        <f>IF(B64="","",SUBTOTAL(3,$B$12:B64))</f>
        <v/>
      </c>
      <c r="B64" s="121"/>
      <c r="C64" s="122" t="str">
        <f>IF(B64="","",IF(ISNA(VLOOKUP($B64,'DANH SÁCH LỚP'!$B$2:$D$695,2,FALSE))=TRUE,"",VLOOKUP($B64,'DANH SÁCH LỚP'!$B$2:$D$695,2,FALSE)))</f>
        <v/>
      </c>
      <c r="D64" s="123" t="str">
        <f>IF(C64="","",IF(ISNA(VLOOKUP($B64,'DANH SÁCH LỚP'!$B$2:$D$695,3,FALSE))=TRUE,"",VLOOKUP($B64,'DANH SÁCH LỚP'!$B$2:$D$695,3,FALSE)))</f>
        <v/>
      </c>
      <c r="E64" s="124"/>
      <c r="F64" s="124"/>
      <c r="G64" s="124"/>
      <c r="H64" s="124"/>
      <c r="I64" s="124"/>
      <c r="J64" s="124"/>
      <c r="K64" s="124"/>
      <c r="L64" s="130" t="str">
        <f t="shared" si="2"/>
        <v/>
      </c>
      <c r="M64" s="125"/>
      <c r="N64" s="126" t="str">
        <f t="shared" si="3"/>
        <v/>
      </c>
      <c r="O64" s="124"/>
      <c r="P64" s="128" t="str">
        <f t="shared" si="4"/>
        <v/>
      </c>
      <c r="Q64" s="129" t="str">
        <f t="shared" si="0"/>
        <v/>
      </c>
      <c r="R64" s="126" t="str">
        <f t="shared" si="1"/>
        <v/>
      </c>
    </row>
    <row r="65" spans="1:18" ht="15" hidden="1">
      <c r="A65" s="120" t="str">
        <f>IF(B65="","",SUBTOTAL(3,$B$12:B65))</f>
        <v/>
      </c>
      <c r="B65" s="121"/>
      <c r="C65" s="122" t="str">
        <f>IF(B65="","",IF(ISNA(VLOOKUP($B65,'DANH SÁCH LỚP'!$B$2:$D$695,2,FALSE))=TRUE,"",VLOOKUP($B65,'DANH SÁCH LỚP'!$B$2:$D$695,2,FALSE)))</f>
        <v/>
      </c>
      <c r="D65" s="123" t="str">
        <f>IF(C65="","",IF(ISNA(VLOOKUP($B65,'DANH SÁCH LỚP'!$B$2:$D$695,3,FALSE))=TRUE,"",VLOOKUP($B65,'DANH SÁCH LỚP'!$B$2:$D$695,3,FALSE)))</f>
        <v/>
      </c>
      <c r="E65" s="124"/>
      <c r="F65" s="124"/>
      <c r="G65" s="124"/>
      <c r="H65" s="124"/>
      <c r="I65" s="124"/>
      <c r="J65" s="124"/>
      <c r="K65" s="124"/>
      <c r="L65" s="130" t="str">
        <f t="shared" si="2"/>
        <v/>
      </c>
      <c r="M65" s="125"/>
      <c r="N65" s="126" t="str">
        <f t="shared" si="3"/>
        <v/>
      </c>
      <c r="O65" s="124"/>
      <c r="P65" s="128" t="str">
        <f t="shared" si="4"/>
        <v/>
      </c>
      <c r="Q65" s="129" t="str">
        <f t="shared" si="0"/>
        <v/>
      </c>
      <c r="R65" s="126" t="str">
        <f t="shared" si="1"/>
        <v/>
      </c>
    </row>
    <row r="66" spans="1:18" ht="15" hidden="1">
      <c r="A66" s="120" t="str">
        <f>IF(B66="","",SUBTOTAL(3,$B$12:B66))</f>
        <v/>
      </c>
      <c r="B66" s="121"/>
      <c r="C66" s="122" t="str">
        <f>IF(B66="","",IF(ISNA(VLOOKUP($B66,'DANH SÁCH LỚP'!$B$2:$D$695,2,FALSE))=TRUE,"",VLOOKUP($B66,'DANH SÁCH LỚP'!$B$2:$D$695,2,FALSE)))</f>
        <v/>
      </c>
      <c r="D66" s="123" t="str">
        <f>IF(C66="","",IF(ISNA(VLOOKUP($B66,'DANH SÁCH LỚP'!$B$2:$D$695,3,FALSE))=TRUE,"",VLOOKUP($B66,'DANH SÁCH LỚP'!$B$2:$D$695,3,FALSE)))</f>
        <v/>
      </c>
      <c r="E66" s="124"/>
      <c r="F66" s="124"/>
      <c r="G66" s="124"/>
      <c r="H66" s="124"/>
      <c r="I66" s="124"/>
      <c r="J66" s="124"/>
      <c r="K66" s="124"/>
      <c r="L66" s="130" t="str">
        <f t="shared" si="2"/>
        <v/>
      </c>
      <c r="M66" s="125"/>
      <c r="N66" s="126" t="str">
        <f t="shared" si="3"/>
        <v/>
      </c>
      <c r="O66" s="124"/>
      <c r="P66" s="128" t="str">
        <f t="shared" si="4"/>
        <v/>
      </c>
      <c r="Q66" s="129" t="str">
        <f t="shared" si="0"/>
        <v/>
      </c>
      <c r="R66" s="126" t="str">
        <f t="shared" si="1"/>
        <v/>
      </c>
    </row>
    <row r="67" spans="1:18" ht="15.75" hidden="1" customHeight="1">
      <c r="A67" s="120" t="str">
        <f>IF(B67="","",SUBTOTAL(3,$B$12:B67))</f>
        <v/>
      </c>
      <c r="B67" s="121"/>
      <c r="C67" s="122" t="str">
        <f>IF(B67="","",IF(ISNA(VLOOKUP($B67,'DANH SÁCH LỚP'!$B$2:$D$695,2,FALSE))=TRUE,"",VLOOKUP($B67,'DANH SÁCH LỚP'!$B$2:$D$695,2,FALSE)))</f>
        <v/>
      </c>
      <c r="D67" s="123" t="str">
        <f>IF(C67="","",IF(ISNA(VLOOKUP($B67,'DANH SÁCH LỚP'!$B$2:$D$695,3,FALSE))=TRUE,"",VLOOKUP($B67,'DANH SÁCH LỚP'!$B$2:$D$695,3,FALSE)))</f>
        <v/>
      </c>
      <c r="E67" s="124"/>
      <c r="F67" s="124"/>
      <c r="G67" s="124"/>
      <c r="H67" s="124"/>
      <c r="I67" s="124"/>
      <c r="J67" s="124"/>
      <c r="K67" s="124"/>
      <c r="L67" s="130" t="str">
        <f t="shared" si="2"/>
        <v/>
      </c>
      <c r="M67" s="125"/>
      <c r="N67" s="126" t="str">
        <f t="shared" si="3"/>
        <v/>
      </c>
      <c r="O67" s="124"/>
      <c r="P67" s="128" t="str">
        <f t="shared" si="4"/>
        <v/>
      </c>
      <c r="Q67" s="129" t="str">
        <f t="shared" si="0"/>
        <v/>
      </c>
      <c r="R67" s="126" t="str">
        <f t="shared" si="1"/>
        <v/>
      </c>
    </row>
    <row r="68" spans="1:18" ht="15" hidden="1">
      <c r="A68" s="120" t="str">
        <f>IF(B68="","",SUBTOTAL(3,$B$12:B68))</f>
        <v/>
      </c>
      <c r="B68" s="121"/>
      <c r="C68" s="122" t="str">
        <f>IF(B68="","",IF(ISNA(VLOOKUP($B68,'DANH SÁCH LỚP'!$B$2:$D$695,2,FALSE))=TRUE,"",VLOOKUP($B68,'DANH SÁCH LỚP'!$B$2:$D$695,2,FALSE)))</f>
        <v/>
      </c>
      <c r="D68" s="123" t="str">
        <f>IF(C68="","",IF(ISNA(VLOOKUP($B68,'DANH SÁCH LỚP'!$B$2:$D$695,3,FALSE))=TRUE,"",VLOOKUP($B68,'DANH SÁCH LỚP'!$B$2:$D$695,3,FALSE)))</f>
        <v/>
      </c>
      <c r="E68" s="124"/>
      <c r="F68" s="124"/>
      <c r="G68" s="124"/>
      <c r="H68" s="124"/>
      <c r="I68" s="124"/>
      <c r="J68" s="124"/>
      <c r="K68" s="124"/>
      <c r="L68" s="130" t="str">
        <f t="shared" si="2"/>
        <v/>
      </c>
      <c r="M68" s="125"/>
      <c r="N68" s="126" t="str">
        <f t="shared" si="3"/>
        <v/>
      </c>
      <c r="O68" s="124"/>
      <c r="P68" s="128" t="str">
        <f t="shared" si="4"/>
        <v/>
      </c>
      <c r="Q68" s="129" t="str">
        <f t="shared" si="0"/>
        <v/>
      </c>
      <c r="R68" s="126" t="str">
        <f t="shared" si="1"/>
        <v/>
      </c>
    </row>
    <row r="69" spans="1:18" ht="15" hidden="1">
      <c r="A69" s="120" t="str">
        <f>IF(B69="","",SUBTOTAL(3,$B$12:B69))</f>
        <v/>
      </c>
      <c r="B69" s="121"/>
      <c r="C69" s="122" t="str">
        <f>IF(B69="","",IF(ISNA(VLOOKUP($B69,'DANH SÁCH LỚP'!$B$2:$D$695,2,FALSE))=TRUE,"",VLOOKUP($B69,'DANH SÁCH LỚP'!$B$2:$D$695,2,FALSE)))</f>
        <v/>
      </c>
      <c r="D69" s="123" t="str">
        <f>IF(C69="","",IF(ISNA(VLOOKUP($B69,'DANH SÁCH LỚP'!$B$2:$D$695,3,FALSE))=TRUE,"",VLOOKUP($B69,'DANH SÁCH LỚP'!$B$2:$D$695,3,FALSE)))</f>
        <v/>
      </c>
      <c r="E69" s="124"/>
      <c r="F69" s="124"/>
      <c r="G69" s="124"/>
      <c r="H69" s="124"/>
      <c r="I69" s="124"/>
      <c r="J69" s="124"/>
      <c r="K69" s="124"/>
      <c r="L69" s="130" t="str">
        <f t="shared" si="2"/>
        <v/>
      </c>
      <c r="M69" s="125"/>
      <c r="N69" s="126" t="str">
        <f t="shared" si="3"/>
        <v/>
      </c>
      <c r="O69" s="124"/>
      <c r="P69" s="128" t="str">
        <f t="shared" si="4"/>
        <v/>
      </c>
      <c r="Q69" s="129" t="str">
        <f t="shared" si="0"/>
        <v/>
      </c>
      <c r="R69" s="126" t="str">
        <f t="shared" si="1"/>
        <v/>
      </c>
    </row>
    <row r="70" spans="1:18" ht="15" hidden="1">
      <c r="A70" s="120" t="str">
        <f>IF(B70="","",SUBTOTAL(3,$B$12:B70))</f>
        <v/>
      </c>
      <c r="B70" s="121"/>
      <c r="C70" s="122" t="str">
        <f>IF(B70="","",IF(ISNA(VLOOKUP($B70,'DANH SÁCH LỚP'!$B$2:$D$695,2,FALSE))=TRUE,"",VLOOKUP($B70,'DANH SÁCH LỚP'!$B$2:$D$695,2,FALSE)))</f>
        <v/>
      </c>
      <c r="D70" s="123" t="str">
        <f>IF(C70="","",IF(ISNA(VLOOKUP($B70,'DANH SÁCH LỚP'!$B$2:$D$695,3,FALSE))=TRUE,"",VLOOKUP($B70,'DANH SÁCH LỚP'!$B$2:$D$695,3,FALSE)))</f>
        <v/>
      </c>
      <c r="E70" s="124"/>
      <c r="F70" s="124"/>
      <c r="G70" s="124"/>
      <c r="H70" s="124"/>
      <c r="I70" s="124"/>
      <c r="J70" s="124"/>
      <c r="K70" s="124"/>
      <c r="L70" s="130" t="str">
        <f t="shared" si="2"/>
        <v/>
      </c>
      <c r="M70" s="125"/>
      <c r="N70" s="126" t="str">
        <f t="shared" si="3"/>
        <v/>
      </c>
      <c r="O70" s="124"/>
      <c r="P70" s="128" t="str">
        <f t="shared" si="4"/>
        <v/>
      </c>
      <c r="Q70" s="129" t="str">
        <f t="shared" si="0"/>
        <v/>
      </c>
      <c r="R70" s="126" t="str">
        <f t="shared" si="1"/>
        <v/>
      </c>
    </row>
    <row r="71" spans="1:18" ht="15" hidden="1">
      <c r="A71" s="120" t="str">
        <f>IF(B71="","",SUBTOTAL(3,$B$12:B71))</f>
        <v/>
      </c>
      <c r="B71" s="121"/>
      <c r="C71" s="122" t="str">
        <f>IF(B71="","",IF(ISNA(VLOOKUP($B71,'DANH SÁCH LỚP'!$B$2:$D$695,2,FALSE))=TRUE,"",VLOOKUP($B71,'DANH SÁCH LỚP'!$B$2:$D$695,2,FALSE)))</f>
        <v/>
      </c>
      <c r="D71" s="123" t="str">
        <f>IF(C71="","",IF(ISNA(VLOOKUP($B71,'DANH SÁCH LỚP'!$B$2:$D$695,3,FALSE))=TRUE,"",VLOOKUP($B71,'DANH SÁCH LỚP'!$B$2:$D$695,3,FALSE)))</f>
        <v/>
      </c>
      <c r="E71" s="124"/>
      <c r="F71" s="124"/>
      <c r="G71" s="124"/>
      <c r="H71" s="124"/>
      <c r="I71" s="124"/>
      <c r="J71" s="124"/>
      <c r="K71" s="124"/>
      <c r="L71" s="130" t="str">
        <f t="shared" si="2"/>
        <v/>
      </c>
      <c r="M71" s="125"/>
      <c r="N71" s="126" t="str">
        <f t="shared" si="3"/>
        <v/>
      </c>
      <c r="O71" s="124"/>
      <c r="P71" s="128" t="str">
        <f t="shared" si="4"/>
        <v/>
      </c>
      <c r="Q71" s="129" t="str">
        <f t="shared" si="0"/>
        <v/>
      </c>
      <c r="R71" s="126" t="str">
        <f t="shared" si="1"/>
        <v/>
      </c>
    </row>
    <row r="72" spans="1:18" ht="15" hidden="1">
      <c r="A72" s="120" t="str">
        <f>IF(B72="","",SUBTOTAL(3,$B$12:B72))</f>
        <v/>
      </c>
      <c r="B72" s="121"/>
      <c r="C72" s="122" t="str">
        <f>IF(B72="","",IF(ISNA(VLOOKUP($B72,'DANH SÁCH LỚP'!$B$2:$D$695,2,FALSE))=TRUE,"",VLOOKUP($B72,'DANH SÁCH LỚP'!$B$2:$D$695,2,FALSE)))</f>
        <v/>
      </c>
      <c r="D72" s="123" t="str">
        <f>IF(C72="","",IF(ISNA(VLOOKUP($B72,'DANH SÁCH LỚP'!$B$2:$D$695,3,FALSE))=TRUE,"",VLOOKUP($B72,'DANH SÁCH LỚP'!$B$2:$D$695,3,FALSE)))</f>
        <v/>
      </c>
      <c r="E72" s="124"/>
      <c r="F72" s="124"/>
      <c r="G72" s="124"/>
      <c r="H72" s="124"/>
      <c r="I72" s="124"/>
      <c r="J72" s="124"/>
      <c r="K72" s="124"/>
      <c r="L72" s="130" t="str">
        <f t="shared" si="2"/>
        <v/>
      </c>
      <c r="M72" s="125"/>
      <c r="N72" s="126" t="str">
        <f t="shared" si="3"/>
        <v/>
      </c>
      <c r="O72" s="124"/>
      <c r="P72" s="128" t="str">
        <f t="shared" si="4"/>
        <v/>
      </c>
      <c r="Q72" s="129" t="str">
        <f t="shared" si="0"/>
        <v/>
      </c>
      <c r="R72" s="126" t="str">
        <f t="shared" si="1"/>
        <v/>
      </c>
    </row>
    <row r="73" spans="1:18" ht="15" hidden="1">
      <c r="A73" s="120" t="str">
        <f>IF(B73="","",SUBTOTAL(3,$B$12:B73))</f>
        <v/>
      </c>
      <c r="B73" s="121"/>
      <c r="C73" s="122" t="str">
        <f>IF(B73="","",IF(ISNA(VLOOKUP($B73,'DANH SÁCH LỚP'!$B$2:$D$695,2,FALSE))=TRUE,"",VLOOKUP($B73,'DANH SÁCH LỚP'!$B$2:$D$695,2,FALSE)))</f>
        <v/>
      </c>
      <c r="D73" s="123" t="str">
        <f>IF(C73="","",IF(ISNA(VLOOKUP($B73,'DANH SÁCH LỚP'!$B$2:$D$695,3,FALSE))=TRUE,"",VLOOKUP($B73,'DANH SÁCH LỚP'!$B$2:$D$695,3,FALSE)))</f>
        <v/>
      </c>
      <c r="E73" s="124"/>
      <c r="F73" s="124"/>
      <c r="G73" s="124"/>
      <c r="H73" s="124"/>
      <c r="I73" s="124"/>
      <c r="J73" s="124"/>
      <c r="K73" s="124"/>
      <c r="L73" s="130" t="str">
        <f t="shared" si="2"/>
        <v/>
      </c>
      <c r="M73" s="125"/>
      <c r="N73" s="126" t="str">
        <f t="shared" si="3"/>
        <v/>
      </c>
      <c r="O73" s="124"/>
      <c r="P73" s="128" t="str">
        <f t="shared" si="4"/>
        <v/>
      </c>
      <c r="Q73" s="129" t="str">
        <f t="shared" si="0"/>
        <v/>
      </c>
      <c r="R73" s="126" t="str">
        <f t="shared" si="1"/>
        <v/>
      </c>
    </row>
    <row r="74" spans="1:18" ht="15" hidden="1">
      <c r="A74" s="120" t="str">
        <f>IF(B74="","",SUBTOTAL(3,$B$12:B74))</f>
        <v/>
      </c>
      <c r="B74" s="121"/>
      <c r="C74" s="122" t="str">
        <f>IF(B74="","",IF(ISNA(VLOOKUP($B74,'DANH SÁCH LỚP'!$B$2:$D$695,2,FALSE))=TRUE,"",VLOOKUP($B74,'DANH SÁCH LỚP'!$B$2:$D$695,2,FALSE)))</f>
        <v/>
      </c>
      <c r="D74" s="123" t="str">
        <f>IF(C74="","",IF(ISNA(VLOOKUP($B74,'DANH SÁCH LỚP'!$B$2:$D$695,3,FALSE))=TRUE,"",VLOOKUP($B74,'DANH SÁCH LỚP'!$B$2:$D$695,3,FALSE)))</f>
        <v/>
      </c>
      <c r="E74" s="124"/>
      <c r="F74" s="124"/>
      <c r="G74" s="124"/>
      <c r="H74" s="124"/>
      <c r="I74" s="124"/>
      <c r="J74" s="124"/>
      <c r="K74" s="124"/>
      <c r="L74" s="130" t="str">
        <f t="shared" si="2"/>
        <v/>
      </c>
      <c r="M74" s="125"/>
      <c r="N74" s="126" t="str">
        <f t="shared" si="3"/>
        <v/>
      </c>
      <c r="O74" s="124"/>
      <c r="P74" s="128" t="str">
        <f t="shared" si="4"/>
        <v/>
      </c>
      <c r="Q74" s="129" t="str">
        <f t="shared" si="0"/>
        <v/>
      </c>
      <c r="R74" s="126" t="str">
        <f t="shared" si="1"/>
        <v/>
      </c>
    </row>
    <row r="75" spans="1:18" ht="15" hidden="1">
      <c r="A75" s="120" t="str">
        <f>IF(B75="","",SUBTOTAL(3,$B$12:B75))</f>
        <v/>
      </c>
      <c r="B75" s="121"/>
      <c r="C75" s="122" t="str">
        <f>IF(B75="","",IF(ISNA(VLOOKUP($B75,'DANH SÁCH LỚP'!$B$2:$D$695,2,FALSE))=TRUE,"",VLOOKUP($B75,'DANH SÁCH LỚP'!$B$2:$D$695,2,FALSE)))</f>
        <v/>
      </c>
      <c r="D75" s="123" t="str">
        <f>IF(C75="","",IF(ISNA(VLOOKUP($B75,'DANH SÁCH LỚP'!$B$2:$D$695,3,FALSE))=TRUE,"",VLOOKUP($B75,'DANH SÁCH LỚP'!$B$2:$D$695,3,FALSE)))</f>
        <v/>
      </c>
      <c r="E75" s="124"/>
      <c r="F75" s="124"/>
      <c r="G75" s="124"/>
      <c r="H75" s="124"/>
      <c r="I75" s="124"/>
      <c r="J75" s="124"/>
      <c r="K75" s="124"/>
      <c r="L75" s="130" t="str">
        <f t="shared" si="2"/>
        <v/>
      </c>
      <c r="M75" s="125"/>
      <c r="N75" s="126" t="str">
        <f t="shared" si="3"/>
        <v/>
      </c>
      <c r="O75" s="124"/>
      <c r="P75" s="128" t="str">
        <f t="shared" si="4"/>
        <v/>
      </c>
      <c r="Q75" s="129" t="str">
        <f t="shared" si="0"/>
        <v/>
      </c>
      <c r="R75" s="126" t="str">
        <f t="shared" si="1"/>
        <v/>
      </c>
    </row>
    <row r="76" spans="1:18" ht="15" hidden="1">
      <c r="A76" s="120" t="str">
        <f>IF(B76="","",SUBTOTAL(3,$B$12:B76))</f>
        <v/>
      </c>
      <c r="B76" s="121"/>
      <c r="C76" s="122" t="str">
        <f>IF(B76="","",IF(ISNA(VLOOKUP($B76,'DANH SÁCH LỚP'!$B$2:$D$695,2,FALSE))=TRUE,"",VLOOKUP($B76,'DANH SÁCH LỚP'!$B$2:$D$695,2,FALSE)))</f>
        <v/>
      </c>
      <c r="D76" s="123" t="str">
        <f>IF(C76="","",IF(ISNA(VLOOKUP($B76,'DANH SÁCH LỚP'!$B$2:$D$695,3,FALSE))=TRUE,"",VLOOKUP($B76,'DANH SÁCH LỚP'!$B$2:$D$695,3,FALSE)))</f>
        <v/>
      </c>
      <c r="E76" s="124"/>
      <c r="F76" s="124"/>
      <c r="G76" s="124"/>
      <c r="H76" s="124"/>
      <c r="I76" s="124"/>
      <c r="J76" s="124"/>
      <c r="K76" s="124"/>
      <c r="L76" s="130" t="str">
        <f t="shared" si="2"/>
        <v/>
      </c>
      <c r="M76" s="125"/>
      <c r="N76" s="126" t="str">
        <f t="shared" si="3"/>
        <v/>
      </c>
      <c r="O76" s="124"/>
      <c r="P76" s="128" t="str">
        <f t="shared" si="4"/>
        <v/>
      </c>
      <c r="Q76" s="129" t="str">
        <f t="shared" si="0"/>
        <v/>
      </c>
      <c r="R76" s="126" t="str">
        <f t="shared" si="1"/>
        <v/>
      </c>
    </row>
    <row r="77" spans="1:18" ht="16.5" hidden="1" customHeight="1">
      <c r="A77" s="120" t="str">
        <f>IF(B77="","",SUBTOTAL(3,$B$12:B77))</f>
        <v/>
      </c>
      <c r="B77" s="121"/>
      <c r="C77" s="122" t="str">
        <f>IF(B77="","",IF(ISNA(VLOOKUP($B77,'DANH SÁCH LỚP'!$B$2:$D$695,2,FALSE))=TRUE,"",VLOOKUP($B77,'DANH SÁCH LỚP'!$B$2:$D$695,2,FALSE)))</f>
        <v/>
      </c>
      <c r="D77" s="123" t="str">
        <f>IF(C77="","",IF(ISNA(VLOOKUP($B77,'DANH SÁCH LỚP'!$B$2:$D$695,3,FALSE))=TRUE,"",VLOOKUP($B77,'DANH SÁCH LỚP'!$B$2:$D$695,3,FALSE)))</f>
        <v/>
      </c>
      <c r="E77" s="124"/>
      <c r="F77" s="124"/>
      <c r="G77" s="124"/>
      <c r="H77" s="124"/>
      <c r="I77" s="124"/>
      <c r="J77" s="124"/>
      <c r="K77" s="124"/>
      <c r="L77" s="130" t="str">
        <f t="shared" si="2"/>
        <v/>
      </c>
      <c r="M77" s="125"/>
      <c r="N77" s="126" t="str">
        <f t="shared" si="3"/>
        <v/>
      </c>
      <c r="O77" s="124"/>
      <c r="P77" s="128" t="str">
        <f t="shared" si="4"/>
        <v/>
      </c>
      <c r="Q77" s="129" t="str">
        <f t="shared" si="0"/>
        <v/>
      </c>
      <c r="R77" s="126" t="str">
        <f t="shared" si="1"/>
        <v/>
      </c>
    </row>
    <row r="78" spans="1:18" ht="15" hidden="1">
      <c r="A78" s="120" t="str">
        <f>IF(B78="","",SUBTOTAL(3,$B$12:B78))</f>
        <v/>
      </c>
      <c r="B78" s="121"/>
      <c r="C78" s="122" t="str">
        <f>IF(B78="","",IF(ISNA(VLOOKUP($B78,'DANH SÁCH LỚP'!$B$2:$D$695,2,FALSE))=TRUE,"",VLOOKUP($B78,'DANH SÁCH LỚP'!$B$2:$D$695,2,FALSE)))</f>
        <v/>
      </c>
      <c r="D78" s="123" t="str">
        <f>IF(C78="","",IF(ISNA(VLOOKUP($B78,'DANH SÁCH LỚP'!$B$2:$D$695,3,FALSE))=TRUE,"",VLOOKUP($B78,'DANH SÁCH LỚP'!$B$2:$D$695,3,FALSE)))</f>
        <v/>
      </c>
      <c r="E78" s="124"/>
      <c r="F78" s="124"/>
      <c r="G78" s="124"/>
      <c r="H78" s="124"/>
      <c r="I78" s="124"/>
      <c r="J78" s="124"/>
      <c r="K78" s="124"/>
      <c r="L78" s="130" t="str">
        <f t="shared" si="2"/>
        <v/>
      </c>
      <c r="M78" s="125"/>
      <c r="N78" s="126" t="str">
        <f t="shared" si="3"/>
        <v/>
      </c>
      <c r="O78" s="124"/>
      <c r="P78" s="128" t="str">
        <f t="shared" si="4"/>
        <v/>
      </c>
      <c r="Q78" s="129" t="str">
        <f t="shared" ref="Q78:Q101" si="5">IF(B78="","",IF(P78="","KXL",IF(P78&lt;4,"Kém",IF(P78&lt;5,"Yếu",IF(P78&lt;6,"TB",IF(P78&lt;7,"TBK",IF(P78&lt;8,"Khá",IF(P78&lt;9,"Giỏi","XS"))))))))</f>
        <v/>
      </c>
      <c r="R78" s="126" t="str">
        <f t="shared" ref="R78:R101" si="6">IF(OR(B78="",$C$6="",$J$6="",$I$120=""),"",IF(AND(O78&gt;=3,P78&gt;=5),"ĐẠT","KĐẠT"))</f>
        <v/>
      </c>
    </row>
    <row r="79" spans="1:18" ht="15" hidden="1">
      <c r="A79" s="120" t="str">
        <f>IF(B79="","",SUBTOTAL(3,$B$12:B79))</f>
        <v/>
      </c>
      <c r="B79" s="121"/>
      <c r="C79" s="122" t="str">
        <f>IF(B79="","",IF(ISNA(VLOOKUP($B79,'DANH SÁCH LỚP'!$B$2:$D$695,2,FALSE))=TRUE,"",VLOOKUP($B79,'DANH SÁCH LỚP'!$B$2:$D$695,2,FALSE)))</f>
        <v/>
      </c>
      <c r="D79" s="123" t="str">
        <f>IF(C79="","",IF(ISNA(VLOOKUP($B79,'DANH SÁCH LỚP'!$B$2:$D$695,3,FALSE))=TRUE,"",VLOOKUP($B79,'DANH SÁCH LỚP'!$B$2:$D$695,3,FALSE)))</f>
        <v/>
      </c>
      <c r="E79" s="124"/>
      <c r="F79" s="124"/>
      <c r="G79" s="124"/>
      <c r="H79" s="124"/>
      <c r="I79" s="124"/>
      <c r="J79" s="124"/>
      <c r="K79" s="124"/>
      <c r="L79" s="130" t="str">
        <f t="shared" ref="L79:L101" si="7">IF(OR(B79="",$C$6="",$J$6="",$I$120=""),"",IF(ISNUMBER(E79)=TRUE,"",IF((COUNT(F79:K79))=0,0,ROUND((SUM(F79:H79)+2*SUM(I79:K79))/(COUNT(F79:H79)+2*COUNT(I79:K79)),1))))</f>
        <v/>
      </c>
      <c r="M79" s="125"/>
      <c r="N79" s="126" t="str">
        <f t="shared" ref="N79:N101" si="8">IF(OR(B79="",$C$6="",$J$6="",$I$120=""),"",IF(OR(L79&lt;3,M79/($J$6*15)&gt;0.2),"Cấm thi",""))</f>
        <v/>
      </c>
      <c r="O79" s="124"/>
      <c r="P79" s="128" t="str">
        <f t="shared" ref="P79:P101" si="9">IF(OR(B79="",$C$6="",$J$6="",$I$120=""),"",IF(ISNUMBER(E79)=TRUE,E79,ROUND((L79*0.4+O79*0.6),1)))</f>
        <v/>
      </c>
      <c r="Q79" s="129" t="str">
        <f t="shared" si="5"/>
        <v/>
      </c>
      <c r="R79" s="126" t="str">
        <f t="shared" si="6"/>
        <v/>
      </c>
    </row>
    <row r="80" spans="1:18" ht="15" hidden="1">
      <c r="A80" s="120" t="str">
        <f>IF(B80="","",SUBTOTAL(3,$B$12:B80))</f>
        <v/>
      </c>
      <c r="B80" s="121"/>
      <c r="C80" s="122" t="str">
        <f>IF(B80="","",IF(ISNA(VLOOKUP($B80,'DANH SÁCH LỚP'!$B$2:$D$695,2,FALSE))=TRUE,"",VLOOKUP($B80,'DANH SÁCH LỚP'!$B$2:$D$695,2,FALSE)))</f>
        <v/>
      </c>
      <c r="D80" s="123" t="str">
        <f>IF(C80="","",IF(ISNA(VLOOKUP($B80,'DANH SÁCH LỚP'!$B$2:$D$695,3,FALSE))=TRUE,"",VLOOKUP($B80,'DANH SÁCH LỚP'!$B$2:$D$695,3,FALSE)))</f>
        <v/>
      </c>
      <c r="E80" s="124"/>
      <c r="F80" s="124"/>
      <c r="G80" s="124"/>
      <c r="H80" s="124"/>
      <c r="I80" s="124"/>
      <c r="J80" s="124"/>
      <c r="K80" s="124"/>
      <c r="L80" s="130" t="str">
        <f t="shared" si="7"/>
        <v/>
      </c>
      <c r="M80" s="125"/>
      <c r="N80" s="126" t="str">
        <f t="shared" si="8"/>
        <v/>
      </c>
      <c r="O80" s="124"/>
      <c r="P80" s="128" t="str">
        <f t="shared" si="9"/>
        <v/>
      </c>
      <c r="Q80" s="129" t="str">
        <f t="shared" si="5"/>
        <v/>
      </c>
      <c r="R80" s="126" t="str">
        <f t="shared" si="6"/>
        <v/>
      </c>
    </row>
    <row r="81" spans="1:18" ht="15" hidden="1">
      <c r="A81" s="120" t="str">
        <f>IF(B81="","",SUBTOTAL(3,$B$12:B81))</f>
        <v/>
      </c>
      <c r="B81" s="121"/>
      <c r="C81" s="122" t="str">
        <f>IF(B81="","",IF(ISNA(VLOOKUP($B81,'DANH SÁCH LỚP'!$B$2:$D$695,2,FALSE))=TRUE,"",VLOOKUP($B81,'DANH SÁCH LỚP'!$B$2:$D$695,2,FALSE)))</f>
        <v/>
      </c>
      <c r="D81" s="123" t="str">
        <f>IF(C81="","",IF(ISNA(VLOOKUP($B81,'DANH SÁCH LỚP'!$B$2:$D$695,3,FALSE))=TRUE,"",VLOOKUP($B81,'DANH SÁCH LỚP'!$B$2:$D$695,3,FALSE)))</f>
        <v/>
      </c>
      <c r="E81" s="124"/>
      <c r="F81" s="124"/>
      <c r="G81" s="124"/>
      <c r="H81" s="124"/>
      <c r="I81" s="124"/>
      <c r="J81" s="124"/>
      <c r="K81" s="124"/>
      <c r="L81" s="130" t="str">
        <f t="shared" si="7"/>
        <v/>
      </c>
      <c r="M81" s="125"/>
      <c r="N81" s="126" t="str">
        <f t="shared" si="8"/>
        <v/>
      </c>
      <c r="O81" s="124"/>
      <c r="P81" s="128" t="str">
        <f t="shared" si="9"/>
        <v/>
      </c>
      <c r="Q81" s="129" t="str">
        <f t="shared" si="5"/>
        <v/>
      </c>
      <c r="R81" s="126" t="str">
        <f t="shared" si="6"/>
        <v/>
      </c>
    </row>
    <row r="82" spans="1:18" ht="15" hidden="1">
      <c r="A82" s="120" t="str">
        <f>IF(B82="","",SUBTOTAL(3,$B$12:B82))</f>
        <v/>
      </c>
      <c r="B82" s="121"/>
      <c r="C82" s="122" t="str">
        <f>IF(B82="","",IF(ISNA(VLOOKUP($B82,'DANH SÁCH LỚP'!$B$2:$D$695,2,FALSE))=TRUE,"",VLOOKUP($B82,'DANH SÁCH LỚP'!$B$2:$D$695,2,FALSE)))</f>
        <v/>
      </c>
      <c r="D82" s="123" t="str">
        <f>IF(C82="","",IF(ISNA(VLOOKUP($B82,'DANH SÁCH LỚP'!$B$2:$D$695,3,FALSE))=TRUE,"",VLOOKUP($B82,'DANH SÁCH LỚP'!$B$2:$D$695,3,FALSE)))</f>
        <v/>
      </c>
      <c r="E82" s="124"/>
      <c r="F82" s="124"/>
      <c r="G82" s="124"/>
      <c r="H82" s="124"/>
      <c r="I82" s="124"/>
      <c r="J82" s="124"/>
      <c r="K82" s="124"/>
      <c r="L82" s="130" t="str">
        <f t="shared" si="7"/>
        <v/>
      </c>
      <c r="M82" s="125"/>
      <c r="N82" s="126" t="str">
        <f t="shared" si="8"/>
        <v/>
      </c>
      <c r="O82" s="124"/>
      <c r="P82" s="128" t="str">
        <f t="shared" si="9"/>
        <v/>
      </c>
      <c r="Q82" s="129" t="str">
        <f t="shared" si="5"/>
        <v/>
      </c>
      <c r="R82" s="126" t="str">
        <f t="shared" si="6"/>
        <v/>
      </c>
    </row>
    <row r="83" spans="1:18" ht="15" hidden="1">
      <c r="A83" s="120" t="str">
        <f>IF(B83="","",SUBTOTAL(3,$B$12:B83))</f>
        <v/>
      </c>
      <c r="B83" s="121"/>
      <c r="C83" s="122" t="str">
        <f>IF(B83="","",IF(ISNA(VLOOKUP($B83,'DANH SÁCH LỚP'!$B$2:$D$695,2,FALSE))=TRUE,"",VLOOKUP($B83,'DANH SÁCH LỚP'!$B$2:$D$695,2,FALSE)))</f>
        <v/>
      </c>
      <c r="D83" s="123" t="str">
        <f>IF(C83="","",IF(ISNA(VLOOKUP($B83,'DANH SÁCH LỚP'!$B$2:$D$695,3,FALSE))=TRUE,"",VLOOKUP($B83,'DANH SÁCH LỚP'!$B$2:$D$695,3,FALSE)))</f>
        <v/>
      </c>
      <c r="E83" s="124"/>
      <c r="F83" s="124"/>
      <c r="G83" s="124"/>
      <c r="H83" s="124"/>
      <c r="I83" s="124"/>
      <c r="J83" s="124"/>
      <c r="K83" s="124"/>
      <c r="L83" s="130" t="str">
        <f t="shared" si="7"/>
        <v/>
      </c>
      <c r="M83" s="125"/>
      <c r="N83" s="126" t="str">
        <f t="shared" si="8"/>
        <v/>
      </c>
      <c r="O83" s="124"/>
      <c r="P83" s="128" t="str">
        <f t="shared" si="9"/>
        <v/>
      </c>
      <c r="Q83" s="129" t="str">
        <f t="shared" si="5"/>
        <v/>
      </c>
      <c r="R83" s="126" t="str">
        <f t="shared" si="6"/>
        <v/>
      </c>
    </row>
    <row r="84" spans="1:18" ht="15" hidden="1">
      <c r="A84" s="120" t="str">
        <f>IF(B84="","",SUBTOTAL(3,$B$12:B84))</f>
        <v/>
      </c>
      <c r="B84" s="121"/>
      <c r="C84" s="122" t="str">
        <f>IF(B84="","",IF(ISNA(VLOOKUP($B84,'DANH SÁCH LỚP'!$B$2:$D$695,2,FALSE))=TRUE,"",VLOOKUP($B84,'DANH SÁCH LỚP'!$B$2:$D$695,2,FALSE)))</f>
        <v/>
      </c>
      <c r="D84" s="123" t="str">
        <f>IF(C84="","",IF(ISNA(VLOOKUP($B84,'DANH SÁCH LỚP'!$B$2:$D$695,3,FALSE))=TRUE,"",VLOOKUP($B84,'DANH SÁCH LỚP'!$B$2:$D$695,3,FALSE)))</f>
        <v/>
      </c>
      <c r="E84" s="124"/>
      <c r="F84" s="124"/>
      <c r="G84" s="124"/>
      <c r="H84" s="124"/>
      <c r="I84" s="124"/>
      <c r="J84" s="124"/>
      <c r="K84" s="124"/>
      <c r="L84" s="130" t="str">
        <f t="shared" si="7"/>
        <v/>
      </c>
      <c r="M84" s="125"/>
      <c r="N84" s="126" t="str">
        <f t="shared" si="8"/>
        <v/>
      </c>
      <c r="O84" s="124"/>
      <c r="P84" s="128" t="str">
        <f t="shared" si="9"/>
        <v/>
      </c>
      <c r="Q84" s="129" t="str">
        <f t="shared" si="5"/>
        <v/>
      </c>
      <c r="R84" s="126" t="str">
        <f t="shared" si="6"/>
        <v/>
      </c>
    </row>
    <row r="85" spans="1:18" ht="15" hidden="1">
      <c r="A85" s="120" t="str">
        <f>IF(B85="","",SUBTOTAL(3,$B$12:B85))</f>
        <v/>
      </c>
      <c r="B85" s="121"/>
      <c r="C85" s="122" t="str">
        <f>IF(B85="","",IF(ISNA(VLOOKUP($B85,'DANH SÁCH LỚP'!$B$2:$D$695,2,FALSE))=TRUE,"",VLOOKUP($B85,'DANH SÁCH LỚP'!$B$2:$D$695,2,FALSE)))</f>
        <v/>
      </c>
      <c r="D85" s="123" t="str">
        <f>IF(C85="","",IF(ISNA(VLOOKUP($B85,'DANH SÁCH LỚP'!$B$2:$D$695,3,FALSE))=TRUE,"",VLOOKUP($B85,'DANH SÁCH LỚP'!$B$2:$D$695,3,FALSE)))</f>
        <v/>
      </c>
      <c r="E85" s="124"/>
      <c r="F85" s="124"/>
      <c r="G85" s="124"/>
      <c r="H85" s="124"/>
      <c r="I85" s="124"/>
      <c r="J85" s="124"/>
      <c r="K85" s="124"/>
      <c r="L85" s="130" t="str">
        <f t="shared" si="7"/>
        <v/>
      </c>
      <c r="M85" s="125"/>
      <c r="N85" s="126" t="str">
        <f t="shared" si="8"/>
        <v/>
      </c>
      <c r="O85" s="124"/>
      <c r="P85" s="128" t="str">
        <f t="shared" si="9"/>
        <v/>
      </c>
      <c r="Q85" s="129" t="str">
        <f t="shared" si="5"/>
        <v/>
      </c>
      <c r="R85" s="126" t="str">
        <f t="shared" si="6"/>
        <v/>
      </c>
    </row>
    <row r="86" spans="1:18" ht="15" hidden="1">
      <c r="A86" s="120" t="str">
        <f>IF(B86="","",SUBTOTAL(3,$B$12:B86))</f>
        <v/>
      </c>
      <c r="B86" s="121"/>
      <c r="C86" s="122" t="str">
        <f>IF(B86="","",IF(ISNA(VLOOKUP($B86,'DANH SÁCH LỚP'!$B$2:$D$695,2,FALSE))=TRUE,"",VLOOKUP($B86,'DANH SÁCH LỚP'!$B$2:$D$695,2,FALSE)))</f>
        <v/>
      </c>
      <c r="D86" s="123" t="str">
        <f>IF(C86="","",IF(ISNA(VLOOKUP($B86,'DANH SÁCH LỚP'!$B$2:$D$695,3,FALSE))=TRUE,"",VLOOKUP($B86,'DANH SÁCH LỚP'!$B$2:$D$695,3,FALSE)))</f>
        <v/>
      </c>
      <c r="E86" s="124"/>
      <c r="F86" s="124"/>
      <c r="G86" s="124"/>
      <c r="H86" s="124"/>
      <c r="I86" s="124"/>
      <c r="J86" s="124"/>
      <c r="K86" s="124"/>
      <c r="L86" s="130" t="str">
        <f t="shared" si="7"/>
        <v/>
      </c>
      <c r="M86" s="125"/>
      <c r="N86" s="126" t="str">
        <f t="shared" si="8"/>
        <v/>
      </c>
      <c r="O86" s="124"/>
      <c r="P86" s="128" t="str">
        <f t="shared" si="9"/>
        <v/>
      </c>
      <c r="Q86" s="129" t="str">
        <f t="shared" si="5"/>
        <v/>
      </c>
      <c r="R86" s="126" t="str">
        <f t="shared" si="6"/>
        <v/>
      </c>
    </row>
    <row r="87" spans="1:18" ht="15" hidden="1">
      <c r="A87" s="120" t="str">
        <f>IF(B87="","",SUBTOTAL(3,$B$12:B87))</f>
        <v/>
      </c>
      <c r="B87" s="121"/>
      <c r="C87" s="122" t="str">
        <f>IF(B87="","",IF(ISNA(VLOOKUP($B87,'DANH SÁCH LỚP'!$B$2:$D$695,2,FALSE))=TRUE,"",VLOOKUP($B87,'DANH SÁCH LỚP'!$B$2:$D$695,2,FALSE)))</f>
        <v/>
      </c>
      <c r="D87" s="123" t="str">
        <f>IF(C87="","",IF(ISNA(VLOOKUP($B87,'DANH SÁCH LỚP'!$B$2:$D$695,3,FALSE))=TRUE,"",VLOOKUP($B87,'DANH SÁCH LỚP'!$B$2:$D$695,3,FALSE)))</f>
        <v/>
      </c>
      <c r="E87" s="124"/>
      <c r="F87" s="124"/>
      <c r="G87" s="124"/>
      <c r="H87" s="124"/>
      <c r="I87" s="124"/>
      <c r="J87" s="124"/>
      <c r="K87" s="124"/>
      <c r="L87" s="130" t="str">
        <f t="shared" si="7"/>
        <v/>
      </c>
      <c r="M87" s="125"/>
      <c r="N87" s="126" t="str">
        <f t="shared" si="8"/>
        <v/>
      </c>
      <c r="O87" s="124"/>
      <c r="P87" s="128" t="str">
        <f t="shared" si="9"/>
        <v/>
      </c>
      <c r="Q87" s="129" t="str">
        <f t="shared" si="5"/>
        <v/>
      </c>
      <c r="R87" s="126" t="str">
        <f t="shared" si="6"/>
        <v/>
      </c>
    </row>
    <row r="88" spans="1:18" ht="15" hidden="1">
      <c r="A88" s="120" t="str">
        <f>IF(B88="","",SUBTOTAL(3,$B$12:B88))</f>
        <v/>
      </c>
      <c r="B88" s="121"/>
      <c r="C88" s="122" t="str">
        <f>IF(B88="","",IF(ISNA(VLOOKUP($B88,'DANH SÁCH LỚP'!$B$2:$D$695,2,FALSE))=TRUE,"",VLOOKUP($B88,'DANH SÁCH LỚP'!$B$2:$D$695,2,FALSE)))</f>
        <v/>
      </c>
      <c r="D88" s="123" t="str">
        <f>IF(C88="","",IF(ISNA(VLOOKUP($B88,'DANH SÁCH LỚP'!$B$2:$D$695,3,FALSE))=TRUE,"",VLOOKUP($B88,'DANH SÁCH LỚP'!$B$2:$D$695,3,FALSE)))</f>
        <v/>
      </c>
      <c r="E88" s="124"/>
      <c r="F88" s="124"/>
      <c r="G88" s="124"/>
      <c r="H88" s="124"/>
      <c r="I88" s="124"/>
      <c r="J88" s="124"/>
      <c r="K88" s="124"/>
      <c r="L88" s="130" t="str">
        <f t="shared" si="7"/>
        <v/>
      </c>
      <c r="M88" s="125"/>
      <c r="N88" s="126" t="str">
        <f t="shared" si="8"/>
        <v/>
      </c>
      <c r="O88" s="124"/>
      <c r="P88" s="128" t="str">
        <f t="shared" si="9"/>
        <v/>
      </c>
      <c r="Q88" s="129" t="str">
        <f t="shared" si="5"/>
        <v/>
      </c>
      <c r="R88" s="126" t="str">
        <f t="shared" si="6"/>
        <v/>
      </c>
    </row>
    <row r="89" spans="1:18" ht="15" hidden="1">
      <c r="A89" s="120" t="str">
        <f>IF(B89="","",SUBTOTAL(3,$B$12:B89))</f>
        <v/>
      </c>
      <c r="B89" s="131"/>
      <c r="C89" s="122" t="str">
        <f>IF(B89="","",IF(ISNA(VLOOKUP($B89,'DANH SÁCH LỚP'!$B$2:$D$695,2,FALSE))=TRUE,"",VLOOKUP($B89,'DANH SÁCH LỚP'!$B$2:$D$695,2,FALSE)))</f>
        <v/>
      </c>
      <c r="D89" s="123" t="str">
        <f>IF(C89="","",IF(ISNA(VLOOKUP($B89,'DANH SÁCH LỚP'!$B$2:$D$695,3,FALSE))=TRUE,"",VLOOKUP($B89,'DANH SÁCH LỚP'!$B$2:$D$695,3,FALSE)))</f>
        <v/>
      </c>
      <c r="E89" s="124"/>
      <c r="F89" s="124"/>
      <c r="G89" s="124"/>
      <c r="H89" s="124"/>
      <c r="I89" s="124"/>
      <c r="J89" s="124"/>
      <c r="K89" s="124"/>
      <c r="L89" s="130" t="str">
        <f t="shared" si="7"/>
        <v/>
      </c>
      <c r="M89" s="125"/>
      <c r="N89" s="126" t="str">
        <f t="shared" si="8"/>
        <v/>
      </c>
      <c r="O89" s="124"/>
      <c r="P89" s="128" t="str">
        <f t="shared" si="9"/>
        <v/>
      </c>
      <c r="Q89" s="129" t="str">
        <f t="shared" si="5"/>
        <v/>
      </c>
      <c r="R89" s="126" t="str">
        <f t="shared" si="6"/>
        <v/>
      </c>
    </row>
    <row r="90" spans="1:18" ht="15" hidden="1">
      <c r="A90" s="120" t="str">
        <f>IF(B90="","",SUBTOTAL(3,$B$12:B90))</f>
        <v/>
      </c>
      <c r="B90" s="131"/>
      <c r="C90" s="122" t="str">
        <f>IF(B90="","",IF(ISNA(VLOOKUP($B90,'DANH SÁCH LỚP'!$B$2:$D$695,2,FALSE))=TRUE,"",VLOOKUP($B90,'DANH SÁCH LỚP'!$B$2:$D$695,2,FALSE)))</f>
        <v/>
      </c>
      <c r="D90" s="123" t="str">
        <f>IF(C90="","",IF(ISNA(VLOOKUP($B90,'DANH SÁCH LỚP'!$B$2:$D$695,3,FALSE))=TRUE,"",VLOOKUP($B90,'DANH SÁCH LỚP'!$B$2:$D$695,3,FALSE)))</f>
        <v/>
      </c>
      <c r="E90" s="124"/>
      <c r="F90" s="124"/>
      <c r="G90" s="124"/>
      <c r="H90" s="124"/>
      <c r="I90" s="124"/>
      <c r="J90" s="124"/>
      <c r="K90" s="124"/>
      <c r="L90" s="130" t="str">
        <f t="shared" si="7"/>
        <v/>
      </c>
      <c r="M90" s="125"/>
      <c r="N90" s="126" t="str">
        <f t="shared" si="8"/>
        <v/>
      </c>
      <c r="O90" s="124"/>
      <c r="P90" s="128" t="str">
        <f t="shared" si="9"/>
        <v/>
      </c>
      <c r="Q90" s="129" t="str">
        <f t="shared" si="5"/>
        <v/>
      </c>
      <c r="R90" s="126" t="str">
        <f t="shared" si="6"/>
        <v/>
      </c>
    </row>
    <row r="91" spans="1:18" ht="16.5" hidden="1" customHeight="1">
      <c r="A91" s="120" t="str">
        <f>IF(B91="","",SUBTOTAL(3,$B$12:B91))</f>
        <v/>
      </c>
      <c r="B91" s="131"/>
      <c r="C91" s="122" t="str">
        <f>IF(B91="","",IF(ISNA(VLOOKUP($B91,'DANH SÁCH LỚP'!$B$2:$D$695,2,FALSE))=TRUE,"",VLOOKUP($B91,'DANH SÁCH LỚP'!$B$2:$D$695,2,FALSE)))</f>
        <v/>
      </c>
      <c r="D91" s="123" t="str">
        <f>IF(C91="","",IF(ISNA(VLOOKUP($B91,'DANH SÁCH LỚP'!$B$2:$D$695,3,FALSE))=TRUE,"",VLOOKUP($B91,'DANH SÁCH LỚP'!$B$2:$D$695,3,FALSE)))</f>
        <v/>
      </c>
      <c r="E91" s="124"/>
      <c r="F91" s="124"/>
      <c r="G91" s="124"/>
      <c r="H91" s="124"/>
      <c r="I91" s="124"/>
      <c r="J91" s="124"/>
      <c r="K91" s="124"/>
      <c r="L91" s="130" t="str">
        <f t="shared" si="7"/>
        <v/>
      </c>
      <c r="M91" s="125"/>
      <c r="N91" s="126" t="str">
        <f t="shared" si="8"/>
        <v/>
      </c>
      <c r="O91" s="124"/>
      <c r="P91" s="128" t="str">
        <f t="shared" si="9"/>
        <v/>
      </c>
      <c r="Q91" s="129" t="str">
        <f t="shared" si="5"/>
        <v/>
      </c>
      <c r="R91" s="126" t="str">
        <f t="shared" si="6"/>
        <v/>
      </c>
    </row>
    <row r="92" spans="1:18" ht="15" hidden="1">
      <c r="A92" s="120" t="str">
        <f>IF(B92="","",SUBTOTAL(3,$B$12:B92))</f>
        <v/>
      </c>
      <c r="B92" s="131"/>
      <c r="C92" s="122" t="str">
        <f>IF(B92="","",IF(ISNA(VLOOKUP($B92,'DANH SÁCH LỚP'!$B$2:$D$695,2,FALSE))=TRUE,"",VLOOKUP($B92,'DANH SÁCH LỚP'!$B$2:$D$695,2,FALSE)))</f>
        <v/>
      </c>
      <c r="D92" s="123" t="str">
        <f>IF(C92="","",IF(ISNA(VLOOKUP($B92,'DANH SÁCH LỚP'!$B$2:$D$695,3,FALSE))=TRUE,"",VLOOKUP($B92,'DANH SÁCH LỚP'!$B$2:$D$695,3,FALSE)))</f>
        <v/>
      </c>
      <c r="E92" s="124"/>
      <c r="F92" s="124"/>
      <c r="G92" s="124"/>
      <c r="H92" s="124"/>
      <c r="I92" s="124"/>
      <c r="J92" s="124"/>
      <c r="K92" s="124"/>
      <c r="L92" s="130" t="str">
        <f t="shared" si="7"/>
        <v/>
      </c>
      <c r="M92" s="125"/>
      <c r="N92" s="126" t="str">
        <f t="shared" si="8"/>
        <v/>
      </c>
      <c r="O92" s="124"/>
      <c r="P92" s="128" t="str">
        <f t="shared" si="9"/>
        <v/>
      </c>
      <c r="Q92" s="129" t="str">
        <f t="shared" si="5"/>
        <v/>
      </c>
      <c r="R92" s="126" t="str">
        <f t="shared" si="6"/>
        <v/>
      </c>
    </row>
    <row r="93" spans="1:18" ht="15" hidden="1">
      <c r="A93" s="120" t="str">
        <f>IF(B93="","",SUBTOTAL(3,$B$12:B93))</f>
        <v/>
      </c>
      <c r="B93" s="131"/>
      <c r="C93" s="122" t="str">
        <f>IF(B93="","",IF(ISNA(VLOOKUP($B93,'DANH SÁCH LỚP'!$B$2:$D$695,2,FALSE))=TRUE,"",VLOOKUP($B93,'DANH SÁCH LỚP'!$B$2:$D$695,2,FALSE)))</f>
        <v/>
      </c>
      <c r="D93" s="123" t="str">
        <f>IF(C93="","",IF(ISNA(VLOOKUP($B93,'DANH SÁCH LỚP'!$B$2:$D$695,3,FALSE))=TRUE,"",VLOOKUP($B93,'DANH SÁCH LỚP'!$B$2:$D$695,3,FALSE)))</f>
        <v/>
      </c>
      <c r="E93" s="124"/>
      <c r="F93" s="124"/>
      <c r="G93" s="124"/>
      <c r="H93" s="124"/>
      <c r="I93" s="124"/>
      <c r="J93" s="124"/>
      <c r="K93" s="124"/>
      <c r="L93" s="130" t="str">
        <f t="shared" si="7"/>
        <v/>
      </c>
      <c r="M93" s="125"/>
      <c r="N93" s="126" t="str">
        <f t="shared" si="8"/>
        <v/>
      </c>
      <c r="O93" s="124"/>
      <c r="P93" s="128" t="str">
        <f t="shared" si="9"/>
        <v/>
      </c>
      <c r="Q93" s="129" t="str">
        <f t="shared" si="5"/>
        <v/>
      </c>
      <c r="R93" s="126" t="str">
        <f t="shared" si="6"/>
        <v/>
      </c>
    </row>
    <row r="94" spans="1:18" ht="15" hidden="1">
      <c r="A94" s="120" t="str">
        <f>IF(B94="","",SUBTOTAL(3,$B$12:B94))</f>
        <v/>
      </c>
      <c r="B94" s="131"/>
      <c r="C94" s="122" t="str">
        <f>IF(B94="","",IF(ISNA(VLOOKUP($B94,'DANH SÁCH LỚP'!$B$2:$D$695,2,FALSE))=TRUE,"",VLOOKUP($B94,'DANH SÁCH LỚP'!$B$2:$D$695,2,FALSE)))</f>
        <v/>
      </c>
      <c r="D94" s="123" t="str">
        <f>IF(C94="","",IF(ISNA(VLOOKUP($B94,'DANH SÁCH LỚP'!$B$2:$D$695,3,FALSE))=TRUE,"",VLOOKUP($B94,'DANH SÁCH LỚP'!$B$2:$D$695,3,FALSE)))</f>
        <v/>
      </c>
      <c r="E94" s="124"/>
      <c r="F94" s="124"/>
      <c r="G94" s="124"/>
      <c r="H94" s="124"/>
      <c r="I94" s="124"/>
      <c r="J94" s="124"/>
      <c r="K94" s="124"/>
      <c r="L94" s="130" t="str">
        <f t="shared" si="7"/>
        <v/>
      </c>
      <c r="M94" s="125"/>
      <c r="N94" s="126" t="str">
        <f t="shared" si="8"/>
        <v/>
      </c>
      <c r="O94" s="124"/>
      <c r="P94" s="128" t="str">
        <f t="shared" si="9"/>
        <v/>
      </c>
      <c r="Q94" s="129" t="str">
        <f t="shared" si="5"/>
        <v/>
      </c>
      <c r="R94" s="126" t="str">
        <f t="shared" si="6"/>
        <v/>
      </c>
    </row>
    <row r="95" spans="1:18" ht="15" hidden="1">
      <c r="A95" s="120" t="str">
        <f>IF(B95="","",SUBTOTAL(3,$B$12:B95))</f>
        <v/>
      </c>
      <c r="B95" s="131"/>
      <c r="C95" s="122" t="str">
        <f>IF(B95="","",IF(ISNA(VLOOKUP($B95,'DANH SÁCH LỚP'!$B$2:$D$695,2,FALSE))=TRUE,"",VLOOKUP($B95,'DANH SÁCH LỚP'!$B$2:$D$695,2,FALSE)))</f>
        <v/>
      </c>
      <c r="D95" s="123" t="str">
        <f>IF(C95="","",IF(ISNA(VLOOKUP($B95,'DANH SÁCH LỚP'!$B$2:$D$695,3,FALSE))=TRUE,"",VLOOKUP($B95,'DANH SÁCH LỚP'!$B$2:$D$695,3,FALSE)))</f>
        <v/>
      </c>
      <c r="E95" s="124"/>
      <c r="F95" s="124"/>
      <c r="G95" s="124"/>
      <c r="H95" s="124"/>
      <c r="I95" s="124"/>
      <c r="J95" s="124"/>
      <c r="K95" s="124"/>
      <c r="L95" s="130" t="str">
        <f t="shared" si="7"/>
        <v/>
      </c>
      <c r="M95" s="125"/>
      <c r="N95" s="126" t="str">
        <f t="shared" si="8"/>
        <v/>
      </c>
      <c r="O95" s="124"/>
      <c r="P95" s="128" t="str">
        <f t="shared" si="9"/>
        <v/>
      </c>
      <c r="Q95" s="129" t="str">
        <f t="shared" si="5"/>
        <v/>
      </c>
      <c r="R95" s="126" t="str">
        <f t="shared" si="6"/>
        <v/>
      </c>
    </row>
    <row r="96" spans="1:18" ht="15" hidden="1">
      <c r="A96" s="120" t="str">
        <f>IF(B96="","",SUBTOTAL(3,$B$12:B96))</f>
        <v/>
      </c>
      <c r="B96" s="131"/>
      <c r="C96" s="122" t="str">
        <f>IF(B96="","",IF(ISNA(VLOOKUP($B96,'DANH SÁCH LỚP'!$B$2:$D$695,2,FALSE))=TRUE,"",VLOOKUP($B96,'DANH SÁCH LỚP'!$B$2:$D$695,2,FALSE)))</f>
        <v/>
      </c>
      <c r="D96" s="123" t="str">
        <f>IF(C96="","",IF(ISNA(VLOOKUP($B96,'DANH SÁCH LỚP'!$B$2:$D$695,3,FALSE))=TRUE,"",VLOOKUP($B96,'DANH SÁCH LỚP'!$B$2:$D$695,3,FALSE)))</f>
        <v/>
      </c>
      <c r="E96" s="124"/>
      <c r="F96" s="124"/>
      <c r="G96" s="124"/>
      <c r="H96" s="124"/>
      <c r="I96" s="124"/>
      <c r="J96" s="124"/>
      <c r="K96" s="124"/>
      <c r="L96" s="130" t="str">
        <f t="shared" si="7"/>
        <v/>
      </c>
      <c r="M96" s="125"/>
      <c r="N96" s="126" t="str">
        <f t="shared" si="8"/>
        <v/>
      </c>
      <c r="O96" s="124"/>
      <c r="P96" s="128" t="str">
        <f t="shared" si="9"/>
        <v/>
      </c>
      <c r="Q96" s="129" t="str">
        <f t="shared" si="5"/>
        <v/>
      </c>
      <c r="R96" s="126" t="str">
        <f t="shared" si="6"/>
        <v/>
      </c>
    </row>
    <row r="97" spans="1:18" ht="15" hidden="1">
      <c r="A97" s="120" t="str">
        <f>IF(B97="","",SUBTOTAL(3,$B$12:B97))</f>
        <v/>
      </c>
      <c r="B97" s="131"/>
      <c r="C97" s="122" t="str">
        <f>IF(B97="","",IF(ISNA(VLOOKUP($B97,'DANH SÁCH LỚP'!$B$2:$D$695,2,FALSE))=TRUE,"",VLOOKUP($B97,'DANH SÁCH LỚP'!$B$2:$D$695,2,FALSE)))</f>
        <v/>
      </c>
      <c r="D97" s="123" t="str">
        <f>IF(C97="","",IF(ISNA(VLOOKUP($B97,'DANH SÁCH LỚP'!$B$2:$D$695,3,FALSE))=TRUE,"",VLOOKUP($B97,'DANH SÁCH LỚP'!$B$2:$D$695,3,FALSE)))</f>
        <v/>
      </c>
      <c r="E97" s="124"/>
      <c r="F97" s="124"/>
      <c r="G97" s="124"/>
      <c r="H97" s="124"/>
      <c r="I97" s="124"/>
      <c r="J97" s="124"/>
      <c r="K97" s="124"/>
      <c r="L97" s="130" t="str">
        <f t="shared" si="7"/>
        <v/>
      </c>
      <c r="M97" s="125"/>
      <c r="N97" s="126" t="str">
        <f t="shared" si="8"/>
        <v/>
      </c>
      <c r="O97" s="124"/>
      <c r="P97" s="128" t="str">
        <f t="shared" si="9"/>
        <v/>
      </c>
      <c r="Q97" s="129" t="str">
        <f t="shared" si="5"/>
        <v/>
      </c>
      <c r="R97" s="126" t="str">
        <f t="shared" si="6"/>
        <v/>
      </c>
    </row>
    <row r="98" spans="1:18" ht="15" hidden="1">
      <c r="A98" s="120" t="str">
        <f>IF(B98="","",SUBTOTAL(3,$B$12:B98))</f>
        <v/>
      </c>
      <c r="B98" s="131"/>
      <c r="C98" s="122" t="str">
        <f>IF(B98="","",IF(ISNA(VLOOKUP($B98,'DANH SÁCH LỚP'!$B$2:$D$695,2,FALSE))=TRUE,"",VLOOKUP($B98,'DANH SÁCH LỚP'!$B$2:$D$695,2,FALSE)))</f>
        <v/>
      </c>
      <c r="D98" s="123" t="str">
        <f>IF(C98="","",IF(ISNA(VLOOKUP($B98,'DANH SÁCH LỚP'!$B$2:$D$695,3,FALSE))=TRUE,"",VLOOKUP($B98,'DANH SÁCH LỚP'!$B$2:$D$695,3,FALSE)))</f>
        <v/>
      </c>
      <c r="E98" s="124"/>
      <c r="F98" s="124"/>
      <c r="G98" s="124"/>
      <c r="H98" s="124"/>
      <c r="I98" s="124"/>
      <c r="J98" s="124"/>
      <c r="K98" s="124"/>
      <c r="L98" s="130" t="str">
        <f t="shared" si="7"/>
        <v/>
      </c>
      <c r="M98" s="125"/>
      <c r="N98" s="126" t="str">
        <f t="shared" si="8"/>
        <v/>
      </c>
      <c r="O98" s="124"/>
      <c r="P98" s="128" t="str">
        <f t="shared" si="9"/>
        <v/>
      </c>
      <c r="Q98" s="129" t="str">
        <f t="shared" si="5"/>
        <v/>
      </c>
      <c r="R98" s="126" t="str">
        <f t="shared" si="6"/>
        <v/>
      </c>
    </row>
    <row r="99" spans="1:18" ht="15" hidden="1">
      <c r="A99" s="120" t="str">
        <f>IF(B99="","",SUBTOTAL(3,$B$12:B99))</f>
        <v/>
      </c>
      <c r="B99" s="132"/>
      <c r="C99" s="122" t="str">
        <f>IF(B99="","",IF(ISNA(VLOOKUP($B99,'DANH SÁCH LỚP'!$B$2:$D$695,2,FALSE))=TRUE,"",VLOOKUP($B99,'DANH SÁCH LỚP'!$B$2:$D$695,2,FALSE)))</f>
        <v/>
      </c>
      <c r="D99" s="123" t="str">
        <f>IF(C99="","",IF(ISNA(VLOOKUP($B99,'DANH SÁCH LỚP'!$B$2:$D$695,3,FALSE))=TRUE,"",VLOOKUP($B99,'DANH SÁCH LỚP'!$B$2:$D$695,3,FALSE)))</f>
        <v/>
      </c>
      <c r="E99" s="124"/>
      <c r="F99" s="124"/>
      <c r="G99" s="124"/>
      <c r="H99" s="124"/>
      <c r="I99" s="124"/>
      <c r="J99" s="124"/>
      <c r="K99" s="124"/>
      <c r="L99" s="130" t="str">
        <f t="shared" si="7"/>
        <v/>
      </c>
      <c r="M99" s="125"/>
      <c r="N99" s="126" t="str">
        <f t="shared" si="8"/>
        <v/>
      </c>
      <c r="O99" s="124"/>
      <c r="P99" s="128" t="str">
        <f t="shared" si="9"/>
        <v/>
      </c>
      <c r="Q99" s="129" t="str">
        <f t="shared" si="5"/>
        <v/>
      </c>
      <c r="R99" s="126" t="str">
        <f t="shared" si="6"/>
        <v/>
      </c>
    </row>
    <row r="100" spans="1:18" ht="15" hidden="1">
      <c r="A100" s="120" t="str">
        <f>IF(B100="","",SUBTOTAL(3,$B$12:B100))</f>
        <v/>
      </c>
      <c r="B100" s="131"/>
      <c r="C100" s="122" t="str">
        <f>IF(B100="","",IF(ISNA(VLOOKUP($B100,'DANH SÁCH LỚP'!$B$2:$D$695,2,FALSE))=TRUE,"",VLOOKUP($B100,'DANH SÁCH LỚP'!$B$2:$D$695,2,FALSE)))</f>
        <v/>
      </c>
      <c r="D100" s="123" t="str">
        <f>IF(C100="","",IF(ISNA(VLOOKUP($B100,'DANH SÁCH LỚP'!$B$2:$D$695,3,FALSE))=TRUE,"",VLOOKUP($B100,'DANH SÁCH LỚP'!$B$2:$D$695,3,FALSE)))</f>
        <v/>
      </c>
      <c r="E100" s="124"/>
      <c r="F100" s="124"/>
      <c r="G100" s="124"/>
      <c r="H100" s="124"/>
      <c r="I100" s="124"/>
      <c r="J100" s="124"/>
      <c r="K100" s="124"/>
      <c r="L100" s="130" t="str">
        <f t="shared" si="7"/>
        <v/>
      </c>
      <c r="M100" s="125"/>
      <c r="N100" s="126" t="str">
        <f t="shared" si="8"/>
        <v/>
      </c>
      <c r="O100" s="124"/>
      <c r="P100" s="128" t="str">
        <f t="shared" si="9"/>
        <v/>
      </c>
      <c r="Q100" s="129" t="str">
        <f t="shared" si="5"/>
        <v/>
      </c>
      <c r="R100" s="126" t="str">
        <f t="shared" si="6"/>
        <v/>
      </c>
    </row>
    <row r="101" spans="1:18" ht="15" hidden="1">
      <c r="A101" s="120" t="str">
        <f>IF(B101="","",SUBTOTAL(3,$B$12:B101))</f>
        <v/>
      </c>
      <c r="B101" s="131"/>
      <c r="C101" s="122" t="str">
        <f>IF(B101="","",IF(ISNA(VLOOKUP($B101,'DANH SÁCH LỚP'!$B$2:$D$695,2,FALSE))=TRUE,"",VLOOKUP($B101,'DANH SÁCH LỚP'!$B$2:$D$695,2,FALSE)))</f>
        <v/>
      </c>
      <c r="D101" s="123" t="str">
        <f>IF(C101="","",IF(ISNA(VLOOKUP($B101,'DANH SÁCH LỚP'!$B$2:$D$695,3,FALSE))=TRUE,"",VLOOKUP($B101,'DANH SÁCH LỚP'!$B$2:$D$695,3,FALSE)))</f>
        <v/>
      </c>
      <c r="E101" s="124"/>
      <c r="F101" s="124"/>
      <c r="G101" s="124"/>
      <c r="H101" s="124"/>
      <c r="I101" s="124"/>
      <c r="J101" s="124"/>
      <c r="K101" s="124"/>
      <c r="L101" s="130" t="str">
        <f t="shared" si="7"/>
        <v/>
      </c>
      <c r="M101" s="125"/>
      <c r="N101" s="126" t="str">
        <f t="shared" si="8"/>
        <v/>
      </c>
      <c r="O101" s="124"/>
      <c r="P101" s="128" t="str">
        <f t="shared" si="9"/>
        <v/>
      </c>
      <c r="Q101" s="129" t="str">
        <f t="shared" si="5"/>
        <v/>
      </c>
      <c r="R101" s="126" t="str">
        <f t="shared" si="6"/>
        <v/>
      </c>
    </row>
    <row r="102" spans="1:18" s="36" customFormat="1">
      <c r="A102" s="189" t="s">
        <v>164</v>
      </c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33"/>
      <c r="P102" s="134"/>
      <c r="Q102" s="134"/>
      <c r="R102" s="134"/>
    </row>
    <row r="103" spans="1:18" s="36" customFormat="1" ht="12.75" customHeight="1">
      <c r="A103" s="135"/>
      <c r="B103" s="177" t="str">
        <f>"Tổng danh sách có"</f>
        <v>Tổng danh sách có</v>
      </c>
      <c r="C103" s="177"/>
      <c r="D103" s="177"/>
      <c r="E103" s="177"/>
      <c r="F103" s="184" t="str">
        <f>": "&amp;IF(MAX($A$12:$A$101)=1,0,MAX($A$12:$A$101))&amp;" SV"</f>
        <v>: 36 SV</v>
      </c>
      <c r="G103" s="184"/>
      <c r="H103" s="133"/>
      <c r="I103" s="133"/>
      <c r="J103" s="136"/>
      <c r="K103" s="136"/>
      <c r="L103" s="136"/>
      <c r="M103" s="136"/>
      <c r="N103" s="135"/>
      <c r="O103" s="133"/>
      <c r="P103" s="134"/>
      <c r="Q103" s="134"/>
      <c r="R103" s="134"/>
    </row>
    <row r="104" spans="1:18" s="36" customFormat="1">
      <c r="A104" s="137"/>
      <c r="B104" s="176" t="str">
        <f>"Tổng số SV có điểm Xuất sắc từ 9 đ đến 10 đ"</f>
        <v>Tổng số SV có điểm Xuất sắc từ 9 đ đến 10 đ</v>
      </c>
      <c r="C104" s="176"/>
      <c r="D104" s="176"/>
      <c r="E104" s="176"/>
      <c r="F104" s="176" t="str">
        <f>": "&amp;COUNTIF($Q$12:$Q$101,"XS")&amp;" SV"</f>
        <v>: 0 SV</v>
      </c>
      <c r="G104" s="176"/>
      <c r="H104" s="176" t="str">
        <f>"("&amp;IF(B12="",0,ROUND(COUNTIF($Q$12:$Q$101,"XS")*100/MAX($A$12:$A$101),2))&amp;"%" &amp;")"</f>
        <v>(0%)</v>
      </c>
      <c r="I104" s="176"/>
      <c r="J104" s="191" t="str">
        <f>"Tổng số SV có điểm &gt;= 5 đ : "&amp;COUNTIF(P12:P101,"&gt;=5")&amp;" SV"&amp;" ("&amp;IF(B12="",0,ROUND(COUNTIF(P12:P101,"&gt;=5")*100/MAX($A$12:$A$101),2))&amp;"%" &amp;")"</f>
        <v>Tổng số SV có điểm &gt;= 5 đ : 13 SV (36.11%)</v>
      </c>
      <c r="K104" s="191"/>
      <c r="L104" s="191"/>
      <c r="M104" s="191"/>
      <c r="N104" s="191"/>
      <c r="O104" s="133"/>
      <c r="P104" s="134"/>
      <c r="Q104" s="134"/>
      <c r="R104" s="134"/>
    </row>
    <row r="105" spans="1:18" s="36" customFormat="1">
      <c r="A105" s="137"/>
      <c r="B105" s="176" t="str">
        <f>"Tổng số SV có điểm Giỏi từ 8 đ đến &lt;9 đ"</f>
        <v>Tổng số SV có điểm Giỏi từ 8 đ đến &lt;9 đ</v>
      </c>
      <c r="C105" s="176"/>
      <c r="D105" s="176"/>
      <c r="E105" s="176"/>
      <c r="F105" s="176" t="str">
        <f>": "&amp;COUNTIF($Q$12:$Q$101,"Giỏi")&amp;" SV"</f>
        <v>: 1 SV</v>
      </c>
      <c r="G105" s="176"/>
      <c r="H105" s="176" t="str">
        <f>"("&amp;IF(B12="",0,ROUND(COUNTIF($Q$12:$Q$101,"Giỏi")*100/MAX($A$12:$A$101),2))&amp;"%" &amp;")"</f>
        <v>(2.78%)</v>
      </c>
      <c r="I105" s="176"/>
      <c r="J105" s="191"/>
      <c r="K105" s="191"/>
      <c r="L105" s="191"/>
      <c r="M105" s="191"/>
      <c r="N105" s="191"/>
      <c r="O105" s="133"/>
      <c r="P105" s="134"/>
      <c r="Q105" s="134"/>
      <c r="R105" s="134"/>
    </row>
    <row r="106" spans="1:18" s="36" customFormat="1">
      <c r="A106" s="137"/>
      <c r="B106" s="176" t="str">
        <f>"Tổng số SV có điểm Khá từ 7 đ đến &lt;8 đ"</f>
        <v>Tổng số SV có điểm Khá từ 7 đ đến &lt;8 đ</v>
      </c>
      <c r="C106" s="176"/>
      <c r="D106" s="176"/>
      <c r="E106" s="176"/>
      <c r="F106" s="176" t="str">
        <f>": "&amp;COUNTIF($Q$12:$Q$101,"Khá")&amp;" SV"</f>
        <v>: 1 SV</v>
      </c>
      <c r="G106" s="176"/>
      <c r="H106" s="176" t="str">
        <f>"("&amp;IF(B12="",0,ROUND(COUNTIF($Q$12:$Q$101,"Khá")*100/MAX($A$12:$A$101),2))&amp;"%" &amp;")"</f>
        <v>(2.78%)</v>
      </c>
      <c r="I106" s="176"/>
      <c r="J106" s="191"/>
      <c r="K106" s="191"/>
      <c r="L106" s="191"/>
      <c r="M106" s="191"/>
      <c r="N106" s="191"/>
      <c r="O106" s="133"/>
      <c r="P106" s="134"/>
      <c r="Q106" s="134"/>
      <c r="R106" s="134"/>
    </row>
    <row r="107" spans="1:18" s="36" customFormat="1">
      <c r="A107" s="137"/>
      <c r="B107" s="176" t="str">
        <f>"Tổng số SV có điểm Trung bình khá từ 6 đ đến &lt;7 đ"</f>
        <v>Tổng số SV có điểm Trung bình khá từ 6 đ đến &lt;7 đ</v>
      </c>
      <c r="C107" s="176"/>
      <c r="D107" s="176"/>
      <c r="E107" s="176"/>
      <c r="F107" s="176" t="str">
        <f>": "&amp;COUNTIF($Q$12:$Q$101,"TBK")&amp;" SV"</f>
        <v>: 8 SV</v>
      </c>
      <c r="G107" s="176"/>
      <c r="H107" s="176" t="str">
        <f>"("&amp;IF(B12="",0,ROUND(COUNTIF($Q$12:$Q$101,"TBK")*100/MAX($A$12:$A$101),2))&amp;"%" &amp;")"</f>
        <v>(22.22%)</v>
      </c>
      <c r="I107" s="176"/>
      <c r="J107" s="191"/>
      <c r="K107" s="191"/>
      <c r="L107" s="191"/>
      <c r="M107" s="191"/>
      <c r="N107" s="191"/>
      <c r="O107" s="133"/>
      <c r="P107" s="134"/>
      <c r="Q107" s="134"/>
      <c r="R107" s="134"/>
    </row>
    <row r="108" spans="1:18" s="36" customFormat="1">
      <c r="A108" s="137"/>
      <c r="B108" s="176" t="str">
        <f>"Tổng số SV có điểm Trung bình từ 5 đ đến &lt;6 đ"</f>
        <v>Tổng số SV có điểm Trung bình từ 5 đ đến &lt;6 đ</v>
      </c>
      <c r="C108" s="176"/>
      <c r="D108" s="176"/>
      <c r="E108" s="176"/>
      <c r="F108" s="176" t="str">
        <f>": "&amp;COUNTIF($Q$12:$Q$101,"TB")&amp;" SV"</f>
        <v>: 3 SV</v>
      </c>
      <c r="G108" s="176"/>
      <c r="H108" s="176" t="str">
        <f>"("&amp;IF(B12="",0,ROUND(COUNTIF($Q$12:$Q$101,"TB")*100/MAX($A$12:$A$101),2))&amp;"%" &amp;")"</f>
        <v>(8.33%)</v>
      </c>
      <c r="I108" s="176"/>
      <c r="J108" s="192" t="str">
        <f>"Tổng số SV có điểm &lt; 5 đ : "&amp;COUNTIF(P12:P101,"&lt;5")&amp;" SV"&amp;" ("&amp;IF(B12="",0,ROUND(COUNTIF(P12:P101,"&lt;5")*100/MAX($A$12:$A$101),2))&amp;"%" &amp;")"</f>
        <v>Tổng số SV có điểm &lt; 5 đ : 23 SV (63.89%)</v>
      </c>
      <c r="K108" s="192"/>
      <c r="L108" s="192"/>
      <c r="M108" s="192"/>
      <c r="N108" s="192"/>
      <c r="O108" s="133"/>
      <c r="P108" s="134"/>
      <c r="Q108" s="134"/>
      <c r="R108" s="134"/>
    </row>
    <row r="109" spans="1:18" s="36" customFormat="1">
      <c r="A109" s="137"/>
      <c r="B109" s="176" t="str">
        <f>"Tổng số SV có điểm Yếu từ 4 đ đến &lt;5 đ"</f>
        <v>Tổng số SV có điểm Yếu từ 4 đ đến &lt;5 đ</v>
      </c>
      <c r="C109" s="176"/>
      <c r="D109" s="176"/>
      <c r="E109" s="176"/>
      <c r="F109" s="176" t="str">
        <f>": "&amp;COUNTIF($Q$12:$Q$101,"Yếu")&amp;" SV"</f>
        <v>: 7 SV</v>
      </c>
      <c r="G109" s="176"/>
      <c r="H109" s="176" t="str">
        <f>"("&amp;IF(B12="",0,ROUND(COUNTIF($Q$12:$Q$101,"Yếu")*100/MAX($A$12:$A$101),2))&amp;"%"&amp;")"</f>
        <v>(19.44%)</v>
      </c>
      <c r="I109" s="176"/>
      <c r="J109" s="192"/>
      <c r="K109" s="192"/>
      <c r="L109" s="192"/>
      <c r="M109" s="192"/>
      <c r="N109" s="192"/>
      <c r="O109" s="133"/>
      <c r="P109" s="134"/>
      <c r="Q109" s="134"/>
      <c r="R109" s="134"/>
    </row>
    <row r="110" spans="1:18" s="36" customFormat="1">
      <c r="A110" s="137"/>
      <c r="B110" s="176" t="str">
        <f>"Tổng số SV có điểm Kém dưới 4 đ"</f>
        <v>Tổng số SV có điểm Kém dưới 4 đ</v>
      </c>
      <c r="C110" s="176"/>
      <c r="D110" s="176"/>
      <c r="E110" s="176"/>
      <c r="F110" s="176" t="str">
        <f>": "&amp;COUNTIF($Q$12:$Q$101,"Kém")&amp;" SV"</f>
        <v>: 16 SV</v>
      </c>
      <c r="G110" s="176"/>
      <c r="H110" s="176" t="str">
        <f>"("&amp;IF(B12="",0,ROUND(COUNTIF($Q$12:$Q$101,"Kém")*100/MAX($A$12:$A$101),2))&amp;"%"&amp;")"</f>
        <v>(44.44%)</v>
      </c>
      <c r="I110" s="176"/>
      <c r="J110" s="192"/>
      <c r="K110" s="192"/>
      <c r="L110" s="192"/>
      <c r="M110" s="192"/>
      <c r="N110" s="192"/>
      <c r="O110" s="133"/>
      <c r="P110" s="134"/>
      <c r="Q110" s="134"/>
      <c r="R110" s="134"/>
    </row>
    <row r="111" spans="1:18" s="36" customFormat="1">
      <c r="A111" s="137"/>
      <c r="B111" s="176" t="str">
        <f>"Tổng số SV không xếp loại vì chưa đủ điều kiện"</f>
        <v>Tổng số SV không xếp loại vì chưa đủ điều kiện</v>
      </c>
      <c r="C111" s="176"/>
      <c r="D111" s="176"/>
      <c r="E111" s="176"/>
      <c r="F111" s="176" t="str">
        <f>": "&amp;COUNTIF($Q$12:$Q$101,"KXL")&amp;" SV"</f>
        <v>: 0 SV</v>
      </c>
      <c r="G111" s="176"/>
      <c r="H111" s="176" t="str">
        <f>"("&amp;IF(B12="",0,ROUND(COUNTIF($Q$12:$Q$101,"KXL")*100/MAX($A$12:$A$101),2))&amp;"%"&amp;")"</f>
        <v>(0%)</v>
      </c>
      <c r="I111" s="176"/>
      <c r="J111" s="192"/>
      <c r="K111" s="192"/>
      <c r="L111" s="192"/>
      <c r="M111" s="192"/>
      <c r="N111" s="192"/>
      <c r="O111" s="133"/>
      <c r="P111" s="134"/>
      <c r="Q111" s="134"/>
      <c r="R111" s="134"/>
    </row>
    <row r="112" spans="1:18" ht="15.75">
      <c r="A112" s="135"/>
      <c r="B112" s="138"/>
      <c r="C112" s="138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5"/>
      <c r="O112" s="135"/>
      <c r="P112" s="136"/>
      <c r="Q112" s="136"/>
      <c r="R112" s="136"/>
    </row>
    <row r="113" spans="1:18" ht="15.75" customHeight="1">
      <c r="A113" s="186" t="s">
        <v>14</v>
      </c>
      <c r="B113" s="186"/>
      <c r="C113" s="186"/>
      <c r="D113" s="186" t="s">
        <v>21</v>
      </c>
      <c r="E113" s="186"/>
      <c r="F113" s="186"/>
      <c r="G113" s="186"/>
      <c r="H113" s="186"/>
      <c r="I113" s="186" t="s">
        <v>15</v>
      </c>
      <c r="J113" s="186"/>
      <c r="K113" s="186"/>
      <c r="L113" s="186"/>
      <c r="M113" s="186"/>
      <c r="N113" s="186"/>
      <c r="O113" s="135"/>
      <c r="P113" s="136"/>
      <c r="Q113" s="136"/>
      <c r="R113" s="136"/>
    </row>
    <row r="114" spans="1:18">
      <c r="A114" s="187"/>
      <c r="B114" s="187"/>
      <c r="C114" s="187"/>
      <c r="D114" s="139"/>
      <c r="E114" s="139"/>
      <c r="F114" s="135"/>
      <c r="G114" s="139"/>
      <c r="H114" s="139"/>
      <c r="I114" s="139"/>
      <c r="J114" s="139"/>
      <c r="K114" s="188"/>
      <c r="L114" s="188"/>
      <c r="M114" s="188"/>
      <c r="N114" s="188"/>
      <c r="O114" s="135"/>
      <c r="P114" s="136"/>
      <c r="Q114" s="136"/>
      <c r="R114" s="136"/>
    </row>
    <row r="115" spans="1:18">
      <c r="A115" s="135"/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6"/>
      <c r="Q115" s="136"/>
      <c r="R115" s="136"/>
    </row>
    <row r="116" spans="1:18">
      <c r="A116" s="135"/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6"/>
      <c r="Q116" s="136"/>
      <c r="R116" s="136"/>
    </row>
    <row r="117" spans="1:18">
      <c r="A117" s="135"/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6"/>
      <c r="Q117" s="136"/>
      <c r="R117" s="136"/>
    </row>
    <row r="118" spans="1:18">
      <c r="A118" s="135"/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6"/>
      <c r="Q118" s="136"/>
      <c r="R118" s="136"/>
    </row>
    <row r="119" spans="1:18">
      <c r="A119" s="135"/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6"/>
      <c r="Q119" s="136"/>
      <c r="R119" s="136"/>
    </row>
    <row r="120" spans="1:18" s="44" customFormat="1" ht="18.75">
      <c r="A120" s="185"/>
      <c r="B120" s="185"/>
      <c r="C120" s="185"/>
      <c r="D120" s="185"/>
      <c r="E120" s="185"/>
      <c r="F120" s="185"/>
      <c r="G120" s="185"/>
      <c r="H120" s="185"/>
      <c r="I120" s="185" t="s">
        <v>603</v>
      </c>
      <c r="J120" s="185"/>
      <c r="K120" s="185"/>
      <c r="L120" s="185"/>
      <c r="M120" s="185"/>
      <c r="N120" s="185"/>
      <c r="O120" s="140"/>
      <c r="P120" s="141"/>
      <c r="Q120" s="141"/>
      <c r="R120" s="141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O8:O11"/>
    <mergeCell ref="H106:I106"/>
    <mergeCell ref="B108:E108"/>
    <mergeCell ref="B109:E109"/>
    <mergeCell ref="A102:N102"/>
    <mergeCell ref="F104:G104"/>
    <mergeCell ref="H104:I104"/>
    <mergeCell ref="F8:K9"/>
    <mergeCell ref="C8:D11"/>
    <mergeCell ref="B8:B11"/>
    <mergeCell ref="B106:E106"/>
    <mergeCell ref="J104:N107"/>
    <mergeCell ref="H105:I105"/>
    <mergeCell ref="H107:I107"/>
    <mergeCell ref="B104:E104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7:E107"/>
    <mergeCell ref="B103:E103"/>
    <mergeCell ref="F7:K7"/>
    <mergeCell ref="L8:L11"/>
    <mergeCell ref="L7:R7"/>
    <mergeCell ref="R8:R11"/>
    <mergeCell ref="M8:M11"/>
    <mergeCell ref="E8:E11"/>
    <mergeCell ref="P8:P11"/>
    <mergeCell ref="F107:G107"/>
    <mergeCell ref="F106:G106"/>
    <mergeCell ref="I10:K11"/>
    <mergeCell ref="F10:H11"/>
    <mergeCell ref="F103:G103"/>
    <mergeCell ref="F105:G105"/>
    <mergeCell ref="B105:E105"/>
  </mergeCells>
  <phoneticPr fontId="1" type="noConversion"/>
  <conditionalFormatting sqref="P12:P101">
    <cfRule type="cellIs" dxfId="6" priority="2" stopIfTrue="1" operator="lessThan">
      <formula>5</formula>
    </cfRule>
  </conditionalFormatting>
  <conditionalFormatting sqref="O12:O101">
    <cfRule type="cellIs" dxfId="5" priority="3" stopIfTrue="1" operator="lessThan">
      <formula>3</formula>
    </cfRule>
  </conditionalFormatting>
  <conditionalFormatting sqref="L12:L101">
    <cfRule type="cellIs" dxfId="4" priority="4" stopIfTrue="1" operator="lessThan">
      <formula>3</formula>
    </cfRule>
  </conditionalFormatting>
  <conditionalFormatting sqref="J12:J47">
    <cfRule type="expression" dxfId="3" priority="1" stopIfTrue="1">
      <formula>IF(MOD($A12,2)=0,TRUE,FALSE)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42"/>
  </sheetPr>
  <dimension ref="A1:T127"/>
  <sheetViews>
    <sheetView topLeftCell="A97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24" t="s">
        <v>101</v>
      </c>
      <c r="B1" s="224"/>
      <c r="C1" s="224"/>
      <c r="D1" s="224"/>
      <c r="E1" s="224"/>
      <c r="F1" s="228" t="s">
        <v>64</v>
      </c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</row>
    <row r="2" spans="1:20" ht="27.75" customHeight="1">
      <c r="A2" s="225" t="s">
        <v>99</v>
      </c>
      <c r="B2" s="226"/>
      <c r="C2" s="226"/>
      <c r="D2" s="226"/>
      <c r="E2" s="226"/>
      <c r="F2" s="229" t="s">
        <v>63</v>
      </c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20" ht="15.75">
      <c r="A3" s="233" t="s">
        <v>100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</row>
    <row r="4" spans="1:20" ht="18.75">
      <c r="A4" s="227" t="s">
        <v>72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</row>
    <row r="5" spans="1:20" ht="18.75">
      <c r="A5" s="23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</row>
    <row r="6" spans="1:20" s="32" customFormat="1" ht="16.5">
      <c r="A6" s="31"/>
      <c r="B6" s="31" t="s">
        <v>13</v>
      </c>
      <c r="C6" s="236"/>
      <c r="D6" s="236"/>
      <c r="E6" s="236"/>
      <c r="F6" s="236"/>
      <c r="G6" s="236"/>
      <c r="H6" s="232" t="s">
        <v>26</v>
      </c>
      <c r="I6" s="232"/>
      <c r="J6" s="43"/>
      <c r="K6" s="31" t="s">
        <v>25</v>
      </c>
      <c r="L6" s="231" t="str">
        <f>IF(ISNA(VLOOKUP($B12,'DANH SÁCH LỚP'!$B$2:$F$695,5,FALSE))=TRUE,"",VLOOKUP($B12,'DANH SÁCH LỚP'!$B$2:$F$695,5,FALSE))</f>
        <v/>
      </c>
      <c r="M6" s="231"/>
      <c r="P6" s="52"/>
      <c r="Q6" s="52"/>
      <c r="R6" s="52"/>
    </row>
    <row r="7" spans="1:20" s="32" customFormat="1" ht="16.5">
      <c r="A7" s="33"/>
      <c r="B7" s="48"/>
      <c r="C7" s="49" t="s">
        <v>27</v>
      </c>
      <c r="D7" s="50" t="s">
        <v>120</v>
      </c>
      <c r="E7" s="48"/>
      <c r="F7" s="219" t="s">
        <v>121</v>
      </c>
      <c r="G7" s="219"/>
      <c r="H7" s="219"/>
      <c r="I7" s="219"/>
      <c r="J7" s="219"/>
      <c r="K7" s="219"/>
      <c r="L7" s="215" t="s">
        <v>74</v>
      </c>
      <c r="M7" s="215"/>
      <c r="N7" s="215"/>
      <c r="O7" s="215"/>
      <c r="P7" s="215"/>
      <c r="Q7" s="215"/>
      <c r="R7" s="215"/>
      <c r="S7" s="62"/>
      <c r="T7" s="62"/>
    </row>
    <row r="8" spans="1:20" s="34" customFormat="1" ht="15">
      <c r="A8" s="216" t="s">
        <v>12</v>
      </c>
      <c r="B8" s="216" t="s">
        <v>11</v>
      </c>
      <c r="C8" s="216" t="s">
        <v>8</v>
      </c>
      <c r="D8" s="216"/>
      <c r="E8" s="216" t="s">
        <v>61</v>
      </c>
      <c r="F8" s="216" t="s">
        <v>19</v>
      </c>
      <c r="G8" s="216"/>
      <c r="H8" s="216"/>
      <c r="I8" s="216"/>
      <c r="J8" s="216"/>
      <c r="K8" s="216"/>
      <c r="L8" s="216" t="s">
        <v>20</v>
      </c>
      <c r="M8" s="218" t="s">
        <v>1</v>
      </c>
      <c r="N8" s="216" t="s">
        <v>0</v>
      </c>
      <c r="O8" s="216" t="s">
        <v>62</v>
      </c>
      <c r="P8" s="216" t="s">
        <v>54</v>
      </c>
      <c r="Q8" s="220" t="s">
        <v>22</v>
      </c>
      <c r="R8" s="216" t="s">
        <v>71</v>
      </c>
    </row>
    <row r="9" spans="1:20" s="34" customFormat="1" ht="15">
      <c r="A9" s="216"/>
      <c r="B9" s="216"/>
      <c r="C9" s="216"/>
      <c r="D9" s="216"/>
      <c r="E9" s="222"/>
      <c r="F9" s="216"/>
      <c r="G9" s="216"/>
      <c r="H9" s="216"/>
      <c r="I9" s="216"/>
      <c r="J9" s="216"/>
      <c r="K9" s="216"/>
      <c r="L9" s="216"/>
      <c r="M9" s="218"/>
      <c r="N9" s="217"/>
      <c r="O9" s="216"/>
      <c r="P9" s="216"/>
      <c r="Q9" s="221"/>
      <c r="R9" s="217"/>
    </row>
    <row r="10" spans="1:20" s="34" customFormat="1" ht="15">
      <c r="A10" s="216"/>
      <c r="B10" s="216"/>
      <c r="C10" s="216"/>
      <c r="D10" s="216"/>
      <c r="E10" s="222"/>
      <c r="F10" s="216" t="s">
        <v>23</v>
      </c>
      <c r="G10" s="216"/>
      <c r="H10" s="216"/>
      <c r="I10" s="216" t="s">
        <v>24</v>
      </c>
      <c r="J10" s="216"/>
      <c r="K10" s="216"/>
      <c r="L10" s="216"/>
      <c r="M10" s="218"/>
      <c r="N10" s="217"/>
      <c r="O10" s="216"/>
      <c r="P10" s="216"/>
      <c r="Q10" s="221"/>
      <c r="R10" s="217"/>
    </row>
    <row r="11" spans="1:20" s="34" customFormat="1" ht="15">
      <c r="A11" s="216"/>
      <c r="B11" s="216"/>
      <c r="C11" s="216"/>
      <c r="D11" s="216"/>
      <c r="E11" s="222"/>
      <c r="F11" s="216"/>
      <c r="G11" s="216"/>
      <c r="H11" s="216"/>
      <c r="I11" s="216"/>
      <c r="J11" s="216"/>
      <c r="K11" s="216"/>
      <c r="L11" s="216"/>
      <c r="M11" s="218"/>
      <c r="N11" s="217"/>
      <c r="O11" s="216"/>
      <c r="P11" s="216"/>
      <c r="Q11" s="221"/>
      <c r="R11" s="217"/>
    </row>
    <row r="12" spans="1:20" ht="15">
      <c r="A12" s="1" t="str">
        <f>IF(B12="","",SUBTOTAL(3,$B$12:B12))</f>
        <v/>
      </c>
      <c r="B12" s="89"/>
      <c r="C12" s="10" t="str">
        <f>IF(B12="","",IF(ISNA(VLOOKUP($B12,'DANH SÁCH LỚP'!$B$2:$D$695,2,FALSE))=TRUE,"",VLOOKUP($B12,'DANH SÁCH LỚP'!$B$2:$D$695,2,FALSE)))</f>
        <v/>
      </c>
      <c r="D12" s="11" t="str">
        <f>IF(C12="","",IF(ISNA(VLOOKUP($B12,'DANH SÁCH LỚP'!$B$2:$D$695,3,FALSE))=TRUE,"",VLOOKUP($B12,'DANH SÁCH LỚP'!$B$2:$D$695,3,FALSE)))</f>
        <v/>
      </c>
      <c r="E12" s="35"/>
      <c r="F12" s="35"/>
      <c r="G12" s="35"/>
      <c r="H12" s="35"/>
      <c r="I12" s="35"/>
      <c r="J12" s="35"/>
      <c r="K12" s="35"/>
      <c r="L12" s="28" t="str">
        <f>IF(OR(B12="",$C$6="",$J$6="",$I$119=""),"",IF(ISNUMBER(E12)=TRUE,"",IF((COUNT(F12:K12))=0,0,ROUND((SUM(F12:H12)+2*SUM(I12:K12))/(COUNT(F12:H12)+2*COUNT(I12:K12)),1))))</f>
        <v/>
      </c>
      <c r="M12" s="59"/>
      <c r="N12" s="53" t="str">
        <f>IF(OR(B12="",$C$6="",$J$6="",$I$119=""),"",IF(OR(L12&lt;3,M12/($J$6*30)&gt;0.2),"Cấm thi",""))</f>
        <v/>
      </c>
      <c r="O12" s="35"/>
      <c r="P12" s="30" t="str">
        <f>IF(OR(B12="",$C$6="",$J$6="",$I$119=""),"",IF(ISNUMBER(E12)=TRUE,E12,ROUND((L12*0.4+O12*0.6),1)))</f>
        <v/>
      </c>
      <c r="Q12" s="51" t="str">
        <f>IF(B12="","",IF(P12="","KXL",IF(P12&lt;4,"Kém",IF(P12&lt;5,"Yếu",IF(P12&lt;6,"TB",IF(P12&lt;7,"TBK",IF(P12&lt;8,"Khá",IF(P12&lt;9,"Giỏi","XS"))))))))</f>
        <v/>
      </c>
      <c r="R12" s="53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89"/>
      <c r="C13" s="10" t="str">
        <f>IF(B13="","",IF(ISNA(VLOOKUP($B13,'DANH SÁCH LỚP'!$B$2:$D$695,2,FALSE))=TRUE,"",VLOOKUP($B13,'DANH SÁCH LỚP'!$B$2:$D$695,2,FALSE)))</f>
        <v/>
      </c>
      <c r="D13" s="11" t="str">
        <f>IF(C13="","",IF(ISNA(VLOOKUP($B13,'DANH SÁCH LỚP'!$B$2:$D$695,3,FALSE))=TRUE,"",VLOOKUP($B13,'DANH SÁCH LỚP'!$B$2:$D$695,3,FALSE)))</f>
        <v/>
      </c>
      <c r="E13" s="35"/>
      <c r="F13" s="35"/>
      <c r="G13" s="35"/>
      <c r="H13" s="35"/>
      <c r="I13" s="35"/>
      <c r="J13" s="35"/>
      <c r="K13" s="35"/>
      <c r="L13" s="28" t="str">
        <f t="shared" ref="L13:L90" si="0">IF(OR(B13="",$C$6="",$J$6="",$I$119=""),"",IF(ISNUMBER(E13)=TRUE,"",IF((COUNT(F13:K13))=0,0,ROUND((SUM(F13:H13)+2*SUM(I13:K13))/(COUNT(F13:H13)+2*COUNT(I13:K13)),1))))</f>
        <v/>
      </c>
      <c r="M13" s="59"/>
      <c r="N13" s="53" t="str">
        <f t="shared" ref="N13:N76" si="1">IF(OR(B13="",$C$6="",$J$6="",$I$119=""),"",IF(OR(L13&lt;3,M13/($J$6*30)&gt;0.2),"Cấm thi",""))</f>
        <v/>
      </c>
      <c r="O13" s="35"/>
      <c r="P13" s="30" t="str">
        <f>IF(OR(B13="",$C$6="",$J$6="",$I$119=""),"",IF(ISNUMBER(E13)=TRUE,E13,ROUND((L13*0.4+O13*0.6),1)))</f>
        <v/>
      </c>
      <c r="Q13" s="51" t="str">
        <f>IF(B13="","",IF(P13="","KXL",IF(P13&lt;4,"Kém",IF(P13&lt;5,"Yếu",IF(P13&lt;6,"TB",IF(P13&lt;7,"TBK",IF(P13&lt;8,"Khá",IF(P13&lt;9,"Giỏi","XS"))))))))</f>
        <v/>
      </c>
      <c r="R13" s="53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89"/>
      <c r="C14" s="10" t="str">
        <f>IF(B14="","",IF(ISNA(VLOOKUP($B14,'DANH SÁCH LỚP'!$B$2:$D$695,2,FALSE))=TRUE,"",VLOOKUP($B14,'DANH SÁCH LỚP'!$B$2:$D$695,2,FALSE)))</f>
        <v/>
      </c>
      <c r="D14" s="11" t="str">
        <f>IF(C14="","",IF(ISNA(VLOOKUP($B14,'DANH SÁCH LỚP'!$B$2:$D$695,3,FALSE))=TRUE,"",VLOOKUP($B14,'DANH SÁCH LỚP'!$B$2:$D$695,3,FALSE)))</f>
        <v/>
      </c>
      <c r="E14" s="35"/>
      <c r="F14" s="35"/>
      <c r="G14" s="35"/>
      <c r="H14" s="35"/>
      <c r="I14" s="35"/>
      <c r="J14" s="35"/>
      <c r="K14" s="35"/>
      <c r="L14" s="28" t="str">
        <f t="shared" si="0"/>
        <v/>
      </c>
      <c r="M14" s="59"/>
      <c r="N14" s="53" t="str">
        <f t="shared" si="1"/>
        <v/>
      </c>
      <c r="O14" s="35"/>
      <c r="P14" s="30" t="str">
        <f>IF(OR(B14="",$C$6="",$J$6="",$I$119=""),"",IF(ISNUMBER(E14)=TRUE,E14,ROUND((L14*0.4+O14*0.6),1)))</f>
        <v/>
      </c>
      <c r="Q14" s="51" t="str">
        <f>IF(B14="","",IF(P14="","KXL",IF(P14&lt;4,"Kém",IF(P14&lt;5,"Yếu",IF(P14&lt;6,"TB",IF(P14&lt;7,"TBK",IF(P14&lt;8,"Khá",IF(P14&lt;9,"Giỏi","XS"))))))))</f>
        <v/>
      </c>
      <c r="R14" s="53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89"/>
      <c r="C15" s="10" t="str">
        <f>IF(B15="","",IF(ISNA(VLOOKUP($B15,'DANH SÁCH LỚP'!$B$2:$D$695,2,FALSE))=TRUE,"",VLOOKUP($B15,'DANH SÁCH LỚP'!$B$2:$D$695,2,FALSE)))</f>
        <v/>
      </c>
      <c r="D15" s="11" t="str">
        <f>IF(C15="","",IF(ISNA(VLOOKUP($B15,'DANH SÁCH LỚP'!$B$2:$D$695,3,FALSE))=TRUE,"",VLOOKUP($B15,'DANH SÁCH LỚP'!$B$2:$D$695,3,FALSE)))</f>
        <v/>
      </c>
      <c r="E15" s="35"/>
      <c r="F15" s="35"/>
      <c r="G15" s="35"/>
      <c r="H15" s="35"/>
      <c r="I15" s="35"/>
      <c r="J15" s="35"/>
      <c r="K15" s="35"/>
      <c r="L15" s="28" t="str">
        <f t="shared" si="0"/>
        <v/>
      </c>
      <c r="M15" s="59"/>
      <c r="N15" s="53" t="str">
        <f t="shared" si="1"/>
        <v/>
      </c>
      <c r="O15" s="35"/>
      <c r="P15" s="30" t="str">
        <f t="shared" ref="P15:P78" si="2">IF(OR(B15="",$C$6="",$J$6="",$I$119=""),"",IF(ISNUMBER(E15)=TRUE,E15,ROUND((L15*0.4+O15*0.6),1)))</f>
        <v/>
      </c>
      <c r="Q15" s="51" t="str">
        <f t="shared" ref="Q15:Q78" si="3">IF(B15="","",IF(P15="","KXL",IF(P15&lt;4,"Kém",IF(P15&lt;5,"Yếu",IF(P15&lt;6,"TB",IF(P15&lt;7,"TBK",IF(P15&lt;8,"Khá",IF(P15&lt;9,"Giỏi","XS"))))))))</f>
        <v/>
      </c>
      <c r="R15" s="53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89"/>
      <c r="C16" s="10" t="str">
        <f>IF(B16="","",IF(ISNA(VLOOKUP($B16,'DANH SÁCH LỚP'!$B$2:$D$695,2,FALSE))=TRUE,"",VLOOKUP($B16,'DANH SÁCH LỚP'!$B$2:$D$695,2,FALSE)))</f>
        <v/>
      </c>
      <c r="D16" s="11" t="str">
        <f>IF(C16="","",IF(ISNA(VLOOKUP($B16,'DANH SÁCH LỚP'!$B$2:$D$695,3,FALSE))=TRUE,"",VLOOKUP($B16,'DANH SÁCH LỚP'!$B$2:$D$695,3,FALSE)))</f>
        <v/>
      </c>
      <c r="E16" s="35"/>
      <c r="F16" s="35"/>
      <c r="G16" s="35"/>
      <c r="H16" s="35"/>
      <c r="I16" s="35"/>
      <c r="J16" s="35"/>
      <c r="K16" s="35"/>
      <c r="L16" s="28" t="str">
        <f t="shared" si="0"/>
        <v/>
      </c>
      <c r="M16" s="59"/>
      <c r="N16" s="53" t="str">
        <f t="shared" si="1"/>
        <v/>
      </c>
      <c r="O16" s="35"/>
      <c r="P16" s="30" t="str">
        <f t="shared" si="2"/>
        <v/>
      </c>
      <c r="Q16" s="51" t="str">
        <f t="shared" si="3"/>
        <v/>
      </c>
      <c r="R16" s="53" t="str">
        <f t="shared" si="4"/>
        <v/>
      </c>
    </row>
    <row r="17" spans="1:18" ht="15">
      <c r="A17" s="1" t="str">
        <f>IF(B17="","",SUBTOTAL(3,$B$12:B17))</f>
        <v/>
      </c>
      <c r="B17" s="89"/>
      <c r="C17" s="10" t="str">
        <f>IF(B17="","",IF(ISNA(VLOOKUP($B17,'DANH SÁCH LỚP'!$B$2:$D$695,2,FALSE))=TRUE,"",VLOOKUP($B17,'DANH SÁCH LỚP'!$B$2:$D$695,2,FALSE)))</f>
        <v/>
      </c>
      <c r="D17" s="11" t="str">
        <f>IF(C17="","",IF(ISNA(VLOOKUP($B17,'DANH SÁCH LỚP'!$B$2:$D$695,3,FALSE))=TRUE,"",VLOOKUP($B17,'DANH SÁCH LỚP'!$B$2:$D$695,3,FALSE)))</f>
        <v/>
      </c>
      <c r="E17" s="35"/>
      <c r="F17" s="35"/>
      <c r="G17" s="35"/>
      <c r="H17" s="35"/>
      <c r="I17" s="35"/>
      <c r="J17" s="35"/>
      <c r="K17" s="35"/>
      <c r="L17" s="28" t="str">
        <f t="shared" si="0"/>
        <v/>
      </c>
      <c r="M17" s="59"/>
      <c r="N17" s="53" t="str">
        <f t="shared" si="1"/>
        <v/>
      </c>
      <c r="O17" s="35"/>
      <c r="P17" s="30" t="str">
        <f t="shared" si="2"/>
        <v/>
      </c>
      <c r="Q17" s="51" t="str">
        <f t="shared" si="3"/>
        <v/>
      </c>
      <c r="R17" s="53" t="str">
        <f t="shared" si="4"/>
        <v/>
      </c>
    </row>
    <row r="18" spans="1:18" ht="15">
      <c r="A18" s="1" t="str">
        <f>IF(B18="","",SUBTOTAL(3,$B$12:B18))</f>
        <v/>
      </c>
      <c r="B18" s="89"/>
      <c r="C18" s="10" t="str">
        <f>IF(B18="","",IF(ISNA(VLOOKUP($B18,'DANH SÁCH LỚP'!$B$2:$D$695,2,FALSE))=TRUE,"",VLOOKUP($B18,'DANH SÁCH LỚP'!$B$2:$D$695,2,FALSE)))</f>
        <v/>
      </c>
      <c r="D18" s="11" t="str">
        <f>IF(C18="","",IF(ISNA(VLOOKUP($B18,'DANH SÁCH LỚP'!$B$2:$D$695,3,FALSE))=TRUE,"",VLOOKUP($B18,'DANH SÁCH LỚP'!$B$2:$D$695,3,FALSE)))</f>
        <v/>
      </c>
      <c r="E18" s="35"/>
      <c r="F18" s="35"/>
      <c r="G18" s="35"/>
      <c r="H18" s="35"/>
      <c r="I18" s="35"/>
      <c r="J18" s="35"/>
      <c r="K18" s="35"/>
      <c r="L18" s="28" t="str">
        <f t="shared" si="0"/>
        <v/>
      </c>
      <c r="M18" s="59"/>
      <c r="N18" s="53" t="str">
        <f t="shared" si="1"/>
        <v/>
      </c>
      <c r="O18" s="35"/>
      <c r="P18" s="30" t="str">
        <f t="shared" si="2"/>
        <v/>
      </c>
      <c r="Q18" s="51" t="str">
        <f t="shared" si="3"/>
        <v/>
      </c>
      <c r="R18" s="53" t="str">
        <f t="shared" si="4"/>
        <v/>
      </c>
    </row>
    <row r="19" spans="1:18" ht="15">
      <c r="A19" s="1" t="str">
        <f>IF(B19="","",SUBTOTAL(3,$B$12:B19))</f>
        <v/>
      </c>
      <c r="B19" s="89"/>
      <c r="C19" s="10" t="str">
        <f>IF(B19="","",IF(ISNA(VLOOKUP($B19,'DANH SÁCH LỚP'!$B$2:$D$695,2,FALSE))=TRUE,"",VLOOKUP($B19,'DANH SÁCH LỚP'!$B$2:$D$695,2,FALSE)))</f>
        <v/>
      </c>
      <c r="D19" s="11" t="str">
        <f>IF(C19="","",IF(ISNA(VLOOKUP($B19,'DANH SÁCH LỚP'!$B$2:$D$695,3,FALSE))=TRUE,"",VLOOKUP($B19,'DANH SÁCH LỚP'!$B$2:$D$695,3,FALSE)))</f>
        <v/>
      </c>
      <c r="E19" s="35"/>
      <c r="F19" s="35"/>
      <c r="G19" s="35"/>
      <c r="H19" s="35"/>
      <c r="I19" s="35"/>
      <c r="J19" s="35"/>
      <c r="K19" s="35"/>
      <c r="L19" s="28" t="str">
        <f t="shared" si="0"/>
        <v/>
      </c>
      <c r="M19" s="59"/>
      <c r="N19" s="53" t="str">
        <f t="shared" si="1"/>
        <v/>
      </c>
      <c r="O19" s="35"/>
      <c r="P19" s="30" t="str">
        <f t="shared" si="2"/>
        <v/>
      </c>
      <c r="Q19" s="51" t="str">
        <f t="shared" si="3"/>
        <v/>
      </c>
      <c r="R19" s="53" t="str">
        <f t="shared" si="4"/>
        <v/>
      </c>
    </row>
    <row r="20" spans="1:18" ht="15">
      <c r="A20" s="1" t="str">
        <f>IF(B20="","",SUBTOTAL(3,$B$12:B20))</f>
        <v/>
      </c>
      <c r="B20" s="89"/>
      <c r="C20" s="10" t="str">
        <f>IF(B20="","",IF(ISNA(VLOOKUP($B20,'DANH SÁCH LỚP'!$B$2:$D$695,2,FALSE))=TRUE,"",VLOOKUP($B20,'DANH SÁCH LỚP'!$B$2:$D$695,2,FALSE)))</f>
        <v/>
      </c>
      <c r="D20" s="11" t="str">
        <f>IF(C20="","",IF(ISNA(VLOOKUP($B20,'DANH SÁCH LỚP'!$B$2:$D$695,3,FALSE))=TRUE,"",VLOOKUP($B20,'DANH SÁCH LỚP'!$B$2:$D$695,3,FALSE)))</f>
        <v/>
      </c>
      <c r="E20" s="35"/>
      <c r="F20" s="35"/>
      <c r="G20" s="35"/>
      <c r="H20" s="35"/>
      <c r="I20" s="35"/>
      <c r="J20" s="35"/>
      <c r="K20" s="35"/>
      <c r="L20" s="28" t="str">
        <f t="shared" si="0"/>
        <v/>
      </c>
      <c r="M20" s="59"/>
      <c r="N20" s="53" t="str">
        <f t="shared" si="1"/>
        <v/>
      </c>
      <c r="O20" s="35"/>
      <c r="P20" s="30" t="str">
        <f t="shared" si="2"/>
        <v/>
      </c>
      <c r="Q20" s="51" t="str">
        <f t="shared" si="3"/>
        <v/>
      </c>
      <c r="R20" s="53" t="str">
        <f t="shared" si="4"/>
        <v/>
      </c>
    </row>
    <row r="21" spans="1:18" ht="15">
      <c r="A21" s="1" t="str">
        <f>IF(B21="","",SUBTOTAL(3,$B$12:B21))</f>
        <v/>
      </c>
      <c r="B21" s="89"/>
      <c r="C21" s="10" t="str">
        <f>IF(B21="","",IF(ISNA(VLOOKUP($B21,'DANH SÁCH LỚP'!$B$2:$D$695,2,FALSE))=TRUE,"",VLOOKUP($B21,'DANH SÁCH LỚP'!$B$2:$D$695,2,FALSE)))</f>
        <v/>
      </c>
      <c r="D21" s="11" t="str">
        <f>IF(C21="","",IF(ISNA(VLOOKUP($B21,'DANH SÁCH LỚP'!$B$2:$D$695,3,FALSE))=TRUE,"",VLOOKUP($B21,'DANH SÁCH LỚP'!$B$2:$D$695,3,FALSE)))</f>
        <v/>
      </c>
      <c r="E21" s="35"/>
      <c r="F21" s="35"/>
      <c r="G21" s="35"/>
      <c r="H21" s="35"/>
      <c r="I21" s="35"/>
      <c r="J21" s="35"/>
      <c r="K21" s="35"/>
      <c r="L21" s="28" t="str">
        <f t="shared" si="0"/>
        <v/>
      </c>
      <c r="M21" s="59"/>
      <c r="N21" s="53" t="str">
        <f t="shared" si="1"/>
        <v/>
      </c>
      <c r="O21" s="35"/>
      <c r="P21" s="30" t="str">
        <f t="shared" si="2"/>
        <v/>
      </c>
      <c r="Q21" s="51" t="str">
        <f t="shared" si="3"/>
        <v/>
      </c>
      <c r="R21" s="53" t="str">
        <f t="shared" si="4"/>
        <v/>
      </c>
    </row>
    <row r="22" spans="1:18" ht="15">
      <c r="A22" s="1" t="str">
        <f>IF(B22="","",SUBTOTAL(3,$B$12:B22))</f>
        <v/>
      </c>
      <c r="B22" s="89"/>
      <c r="C22" s="10" t="str">
        <f>IF(B22="","",IF(ISNA(VLOOKUP($B22,'DANH SÁCH LỚP'!$B$2:$D$695,2,FALSE))=TRUE,"",VLOOKUP($B22,'DANH SÁCH LỚP'!$B$2:$D$695,2,FALSE)))</f>
        <v/>
      </c>
      <c r="D22" s="11" t="str">
        <f>IF(C22="","",IF(ISNA(VLOOKUP($B22,'DANH SÁCH LỚP'!$B$2:$D$695,3,FALSE))=TRUE,"",VLOOKUP($B22,'DANH SÁCH LỚP'!$B$2:$D$695,3,FALSE)))</f>
        <v/>
      </c>
      <c r="E22" s="35"/>
      <c r="F22" s="35"/>
      <c r="G22" s="35"/>
      <c r="H22" s="35"/>
      <c r="I22" s="35"/>
      <c r="J22" s="35"/>
      <c r="K22" s="35"/>
      <c r="L22" s="28" t="str">
        <f t="shared" si="0"/>
        <v/>
      </c>
      <c r="M22" s="59"/>
      <c r="N22" s="53" t="str">
        <f t="shared" si="1"/>
        <v/>
      </c>
      <c r="O22" s="35"/>
      <c r="P22" s="30" t="str">
        <f t="shared" si="2"/>
        <v/>
      </c>
      <c r="Q22" s="51" t="str">
        <f t="shared" si="3"/>
        <v/>
      </c>
      <c r="R22" s="53" t="str">
        <f t="shared" si="4"/>
        <v/>
      </c>
    </row>
    <row r="23" spans="1:18" ht="15">
      <c r="A23" s="1" t="str">
        <f>IF(B23="","",SUBTOTAL(3,$B$12:B23))</f>
        <v/>
      </c>
      <c r="B23" s="89"/>
      <c r="C23" s="10" t="str">
        <f>IF(B23="","",IF(ISNA(VLOOKUP($B23,'DANH SÁCH LỚP'!$B$2:$D$695,2,FALSE))=TRUE,"",VLOOKUP($B23,'DANH SÁCH LỚP'!$B$2:$D$695,2,FALSE)))</f>
        <v/>
      </c>
      <c r="D23" s="11" t="str">
        <f>IF(C23="","",IF(ISNA(VLOOKUP($B23,'DANH SÁCH LỚP'!$B$2:$D$695,3,FALSE))=TRUE,"",VLOOKUP($B23,'DANH SÁCH LỚP'!$B$2:$D$695,3,FALSE)))</f>
        <v/>
      </c>
      <c r="E23" s="35"/>
      <c r="F23" s="35"/>
      <c r="G23" s="35"/>
      <c r="H23" s="35"/>
      <c r="I23" s="35"/>
      <c r="J23" s="35"/>
      <c r="K23" s="35"/>
      <c r="L23" s="28" t="str">
        <f t="shared" si="0"/>
        <v/>
      </c>
      <c r="M23" s="59"/>
      <c r="N23" s="53" t="str">
        <f t="shared" si="1"/>
        <v/>
      </c>
      <c r="O23" s="35"/>
      <c r="P23" s="30" t="str">
        <f t="shared" si="2"/>
        <v/>
      </c>
      <c r="Q23" s="51" t="str">
        <f t="shared" si="3"/>
        <v/>
      </c>
      <c r="R23" s="53" t="str">
        <f t="shared" si="4"/>
        <v/>
      </c>
    </row>
    <row r="24" spans="1:18" ht="15">
      <c r="A24" s="1" t="str">
        <f>IF(B24="","",SUBTOTAL(3,$B$12:B24))</f>
        <v/>
      </c>
      <c r="B24" s="89"/>
      <c r="C24" s="10" t="str">
        <f>IF(B24="","",IF(ISNA(VLOOKUP($B24,'DANH SÁCH LỚP'!$B$2:$D$695,2,FALSE))=TRUE,"",VLOOKUP($B24,'DANH SÁCH LỚP'!$B$2:$D$695,2,FALSE)))</f>
        <v/>
      </c>
      <c r="D24" s="11" t="str">
        <f>IF(C24="","",IF(ISNA(VLOOKUP($B24,'DANH SÁCH LỚP'!$B$2:$D$695,3,FALSE))=TRUE,"",VLOOKUP($B24,'DANH SÁCH LỚP'!$B$2:$D$695,3,FALSE)))</f>
        <v/>
      </c>
      <c r="E24" s="35"/>
      <c r="F24" s="35"/>
      <c r="G24" s="35"/>
      <c r="H24" s="35"/>
      <c r="I24" s="35"/>
      <c r="J24" s="35"/>
      <c r="K24" s="35"/>
      <c r="L24" s="28" t="str">
        <f t="shared" si="0"/>
        <v/>
      </c>
      <c r="M24" s="59"/>
      <c r="N24" s="53" t="str">
        <f t="shared" si="1"/>
        <v/>
      </c>
      <c r="O24" s="35"/>
      <c r="P24" s="30" t="str">
        <f t="shared" si="2"/>
        <v/>
      </c>
      <c r="Q24" s="51" t="str">
        <f t="shared" si="3"/>
        <v/>
      </c>
      <c r="R24" s="53" t="str">
        <f t="shared" si="4"/>
        <v/>
      </c>
    </row>
    <row r="25" spans="1:18" ht="15">
      <c r="A25" s="1" t="str">
        <f>IF(B25="","",SUBTOTAL(3,$B$12:B25))</f>
        <v/>
      </c>
      <c r="B25" s="89"/>
      <c r="C25" s="10" t="str">
        <f>IF(B25="","",IF(ISNA(VLOOKUP($B25,'DANH SÁCH LỚP'!$B$2:$D$695,2,FALSE))=TRUE,"",VLOOKUP($B25,'DANH SÁCH LỚP'!$B$2:$D$695,2,FALSE)))</f>
        <v/>
      </c>
      <c r="D25" s="11" t="str">
        <f>IF(C25="","",IF(ISNA(VLOOKUP($B25,'DANH SÁCH LỚP'!$B$2:$D$695,3,FALSE))=TRUE,"",VLOOKUP($B25,'DANH SÁCH LỚP'!$B$2:$D$695,3,FALSE)))</f>
        <v/>
      </c>
      <c r="E25" s="35"/>
      <c r="F25" s="35"/>
      <c r="G25" s="35"/>
      <c r="H25" s="35"/>
      <c r="I25" s="35"/>
      <c r="J25" s="35"/>
      <c r="K25" s="35"/>
      <c r="L25" s="28" t="str">
        <f t="shared" si="0"/>
        <v/>
      </c>
      <c r="M25" s="59"/>
      <c r="N25" s="53" t="str">
        <f t="shared" si="1"/>
        <v/>
      </c>
      <c r="O25" s="35"/>
      <c r="P25" s="30" t="str">
        <f t="shared" si="2"/>
        <v/>
      </c>
      <c r="Q25" s="51" t="str">
        <f t="shared" si="3"/>
        <v/>
      </c>
      <c r="R25" s="53" t="str">
        <f t="shared" si="4"/>
        <v/>
      </c>
    </row>
    <row r="26" spans="1:18" ht="15">
      <c r="A26" s="1" t="str">
        <f>IF(B26="","",SUBTOTAL(3,$B$12:B26))</f>
        <v/>
      </c>
      <c r="B26" s="89"/>
      <c r="C26" s="10" t="str">
        <f>IF(B26="","",IF(ISNA(VLOOKUP($B26,'DANH SÁCH LỚP'!$B$2:$D$695,2,FALSE))=TRUE,"",VLOOKUP($B26,'DANH SÁCH LỚP'!$B$2:$D$695,2,FALSE)))</f>
        <v/>
      </c>
      <c r="D26" s="11" t="str">
        <f>IF(C26="","",IF(ISNA(VLOOKUP($B26,'DANH SÁCH LỚP'!$B$2:$D$695,3,FALSE))=TRUE,"",VLOOKUP($B26,'DANH SÁCH LỚP'!$B$2:$D$695,3,FALSE)))</f>
        <v/>
      </c>
      <c r="E26" s="35"/>
      <c r="F26" s="35"/>
      <c r="G26" s="35"/>
      <c r="H26" s="35"/>
      <c r="I26" s="35"/>
      <c r="J26" s="35"/>
      <c r="K26" s="35"/>
      <c r="L26" s="28" t="str">
        <f t="shared" si="0"/>
        <v/>
      </c>
      <c r="M26" s="59"/>
      <c r="N26" s="53" t="str">
        <f t="shared" si="1"/>
        <v/>
      </c>
      <c r="O26" s="35"/>
      <c r="P26" s="30" t="str">
        <f t="shared" si="2"/>
        <v/>
      </c>
      <c r="Q26" s="51" t="str">
        <f t="shared" si="3"/>
        <v/>
      </c>
      <c r="R26" s="53" t="str">
        <f t="shared" si="4"/>
        <v/>
      </c>
    </row>
    <row r="27" spans="1:18" ht="15">
      <c r="A27" s="1" t="str">
        <f>IF(B27="","",SUBTOTAL(3,$B$12:B27))</f>
        <v/>
      </c>
      <c r="B27" s="89"/>
      <c r="C27" s="10" t="str">
        <f>IF(B27="","",IF(ISNA(VLOOKUP($B27,'DANH SÁCH LỚP'!$B$2:$D$695,2,FALSE))=TRUE,"",VLOOKUP($B27,'DANH SÁCH LỚP'!$B$2:$D$695,2,FALSE)))</f>
        <v/>
      </c>
      <c r="D27" s="11" t="str">
        <f>IF(C27="","",IF(ISNA(VLOOKUP($B27,'DANH SÁCH LỚP'!$B$2:$D$695,3,FALSE))=TRUE,"",VLOOKUP($B27,'DANH SÁCH LỚP'!$B$2:$D$695,3,FALSE)))</f>
        <v/>
      </c>
      <c r="E27" s="35"/>
      <c r="F27" s="35"/>
      <c r="G27" s="35"/>
      <c r="H27" s="35"/>
      <c r="I27" s="35"/>
      <c r="J27" s="35"/>
      <c r="K27" s="35"/>
      <c r="L27" s="28" t="str">
        <f t="shared" si="0"/>
        <v/>
      </c>
      <c r="M27" s="59"/>
      <c r="N27" s="53" t="str">
        <f t="shared" si="1"/>
        <v/>
      </c>
      <c r="O27" s="35"/>
      <c r="P27" s="30" t="str">
        <f t="shared" si="2"/>
        <v/>
      </c>
      <c r="Q27" s="51" t="str">
        <f t="shared" si="3"/>
        <v/>
      </c>
      <c r="R27" s="53" t="str">
        <f t="shared" si="4"/>
        <v/>
      </c>
    </row>
    <row r="28" spans="1:18" ht="15">
      <c r="A28" s="1" t="str">
        <f>IF(B28="","",SUBTOTAL(3,$B$12:B28))</f>
        <v/>
      </c>
      <c r="B28" s="89"/>
      <c r="C28" s="10" t="str">
        <f>IF(B28="","",IF(ISNA(VLOOKUP($B28,'DANH SÁCH LỚP'!$B$2:$D$695,2,FALSE))=TRUE,"",VLOOKUP($B28,'DANH SÁCH LỚP'!$B$2:$D$695,2,FALSE)))</f>
        <v/>
      </c>
      <c r="D28" s="11" t="str">
        <f>IF(C28="","",IF(ISNA(VLOOKUP($B28,'DANH SÁCH LỚP'!$B$2:$D$695,3,FALSE))=TRUE,"",VLOOKUP($B28,'DANH SÁCH LỚP'!$B$2:$D$695,3,FALSE)))</f>
        <v/>
      </c>
      <c r="E28" s="35"/>
      <c r="F28" s="35"/>
      <c r="G28" s="35"/>
      <c r="H28" s="35"/>
      <c r="I28" s="35"/>
      <c r="J28" s="35"/>
      <c r="K28" s="35"/>
      <c r="L28" s="28" t="str">
        <f t="shared" si="0"/>
        <v/>
      </c>
      <c r="M28" s="59"/>
      <c r="N28" s="53" t="str">
        <f t="shared" si="1"/>
        <v/>
      </c>
      <c r="O28" s="35"/>
      <c r="P28" s="30" t="str">
        <f t="shared" si="2"/>
        <v/>
      </c>
      <c r="Q28" s="51" t="str">
        <f t="shared" si="3"/>
        <v/>
      </c>
      <c r="R28" s="53" t="str">
        <f t="shared" si="4"/>
        <v/>
      </c>
    </row>
    <row r="29" spans="1:18" ht="15">
      <c r="A29" s="1" t="str">
        <f>IF(B29="","",SUBTOTAL(3,$B$12:B29))</f>
        <v/>
      </c>
      <c r="B29" s="89"/>
      <c r="C29" s="10" t="str">
        <f>IF(B29="","",IF(ISNA(VLOOKUP($B29,'DANH SÁCH LỚP'!$B$2:$D$695,2,FALSE))=TRUE,"",VLOOKUP($B29,'DANH SÁCH LỚP'!$B$2:$D$695,2,FALSE)))</f>
        <v/>
      </c>
      <c r="D29" s="11" t="str">
        <f>IF(C29="","",IF(ISNA(VLOOKUP($B29,'DANH SÁCH LỚP'!$B$2:$D$695,3,FALSE))=TRUE,"",VLOOKUP($B29,'DANH SÁCH LỚP'!$B$2:$D$695,3,FALSE)))</f>
        <v/>
      </c>
      <c r="E29" s="35"/>
      <c r="F29" s="35"/>
      <c r="G29" s="35"/>
      <c r="H29" s="35"/>
      <c r="I29" s="35"/>
      <c r="J29" s="35"/>
      <c r="K29" s="35"/>
      <c r="L29" s="28" t="str">
        <f t="shared" si="0"/>
        <v/>
      </c>
      <c r="M29" s="59"/>
      <c r="N29" s="53" t="str">
        <f t="shared" si="1"/>
        <v/>
      </c>
      <c r="O29" s="35"/>
      <c r="P29" s="30" t="str">
        <f t="shared" si="2"/>
        <v/>
      </c>
      <c r="Q29" s="51" t="str">
        <f t="shared" si="3"/>
        <v/>
      </c>
      <c r="R29" s="53" t="str">
        <f t="shared" si="4"/>
        <v/>
      </c>
    </row>
    <row r="30" spans="1:18" ht="15">
      <c r="A30" s="1" t="str">
        <f>IF(B30="","",SUBTOTAL(3,$B$12:B30))</f>
        <v/>
      </c>
      <c r="B30" s="89"/>
      <c r="C30" s="10" t="str">
        <f>IF(B30="","",IF(ISNA(VLOOKUP($B30,'DANH SÁCH LỚP'!$B$2:$D$695,2,FALSE))=TRUE,"",VLOOKUP($B30,'DANH SÁCH LỚP'!$B$2:$D$695,2,FALSE)))</f>
        <v/>
      </c>
      <c r="D30" s="11" t="str">
        <f>IF(C30="","",IF(ISNA(VLOOKUP($B30,'DANH SÁCH LỚP'!$B$2:$D$695,3,FALSE))=TRUE,"",VLOOKUP($B30,'DANH SÁCH LỚP'!$B$2:$D$695,3,FALSE)))</f>
        <v/>
      </c>
      <c r="E30" s="35"/>
      <c r="F30" s="35"/>
      <c r="G30" s="35"/>
      <c r="H30" s="35"/>
      <c r="I30" s="35"/>
      <c r="J30" s="35"/>
      <c r="K30" s="35"/>
      <c r="L30" s="28" t="str">
        <f t="shared" si="0"/>
        <v/>
      </c>
      <c r="M30" s="59"/>
      <c r="N30" s="53" t="str">
        <f t="shared" si="1"/>
        <v/>
      </c>
      <c r="O30" s="35"/>
      <c r="P30" s="30" t="str">
        <f t="shared" si="2"/>
        <v/>
      </c>
      <c r="Q30" s="51" t="str">
        <f t="shared" si="3"/>
        <v/>
      </c>
      <c r="R30" s="53" t="str">
        <f t="shared" si="4"/>
        <v/>
      </c>
    </row>
    <row r="31" spans="1:18" ht="15">
      <c r="A31" s="1" t="str">
        <f>IF(B31="","",SUBTOTAL(3,$B$12:B31))</f>
        <v/>
      </c>
      <c r="B31" s="89"/>
      <c r="C31" s="10" t="str">
        <f>IF(B31="","",IF(ISNA(VLOOKUP($B31,'DANH SÁCH LỚP'!$B$2:$D$695,2,FALSE))=TRUE,"",VLOOKUP($B31,'DANH SÁCH LỚP'!$B$2:$D$695,2,FALSE)))</f>
        <v/>
      </c>
      <c r="D31" s="11" t="str">
        <f>IF(C31="","",IF(ISNA(VLOOKUP($B31,'DANH SÁCH LỚP'!$B$2:$D$695,3,FALSE))=TRUE,"",VLOOKUP($B31,'DANH SÁCH LỚP'!$B$2:$D$695,3,FALSE)))</f>
        <v/>
      </c>
      <c r="E31" s="35"/>
      <c r="F31" s="35"/>
      <c r="G31" s="35"/>
      <c r="H31" s="35"/>
      <c r="I31" s="35"/>
      <c r="J31" s="35"/>
      <c r="K31" s="35"/>
      <c r="L31" s="28" t="str">
        <f t="shared" si="0"/>
        <v/>
      </c>
      <c r="M31" s="59"/>
      <c r="N31" s="53" t="str">
        <f t="shared" si="1"/>
        <v/>
      </c>
      <c r="O31" s="35"/>
      <c r="P31" s="30" t="str">
        <f t="shared" si="2"/>
        <v/>
      </c>
      <c r="Q31" s="51" t="str">
        <f t="shared" si="3"/>
        <v/>
      </c>
      <c r="R31" s="53" t="str">
        <f t="shared" si="4"/>
        <v/>
      </c>
    </row>
    <row r="32" spans="1:18" ht="15">
      <c r="A32" s="1" t="str">
        <f>IF(B32="","",SUBTOTAL(3,$B$12:B32))</f>
        <v/>
      </c>
      <c r="B32" s="89"/>
      <c r="C32" s="10" t="str">
        <f>IF(B32="","",IF(ISNA(VLOOKUP($B32,'DANH SÁCH LỚP'!$B$2:$D$695,2,FALSE))=TRUE,"",VLOOKUP($B32,'DANH SÁCH LỚP'!$B$2:$D$695,2,FALSE)))</f>
        <v/>
      </c>
      <c r="D32" s="11" t="str">
        <f>IF(C32="","",IF(ISNA(VLOOKUP($B32,'DANH SÁCH LỚP'!$B$2:$D$695,3,FALSE))=TRUE,"",VLOOKUP($B32,'DANH SÁCH LỚP'!$B$2:$D$695,3,FALSE)))</f>
        <v/>
      </c>
      <c r="E32" s="35"/>
      <c r="F32" s="35"/>
      <c r="G32" s="35"/>
      <c r="H32" s="35"/>
      <c r="I32" s="35"/>
      <c r="J32" s="35"/>
      <c r="K32" s="35"/>
      <c r="L32" s="28" t="str">
        <f t="shared" si="0"/>
        <v/>
      </c>
      <c r="M32" s="59"/>
      <c r="N32" s="53" t="str">
        <f t="shared" si="1"/>
        <v/>
      </c>
      <c r="O32" s="35"/>
      <c r="P32" s="30" t="str">
        <f t="shared" si="2"/>
        <v/>
      </c>
      <c r="Q32" s="51" t="str">
        <f t="shared" si="3"/>
        <v/>
      </c>
      <c r="R32" s="53" t="str">
        <f t="shared" si="4"/>
        <v/>
      </c>
    </row>
    <row r="33" spans="1:18" ht="15">
      <c r="A33" s="1" t="str">
        <f>IF(B33="","",SUBTOTAL(3,$B$12:B33))</f>
        <v/>
      </c>
      <c r="B33" s="89"/>
      <c r="C33" s="10" t="str">
        <f>IF(B33="","",IF(ISNA(VLOOKUP($B33,'DANH SÁCH LỚP'!$B$2:$D$695,2,FALSE))=TRUE,"",VLOOKUP($B33,'DANH SÁCH LỚP'!$B$2:$D$695,2,FALSE)))</f>
        <v/>
      </c>
      <c r="D33" s="11" t="str">
        <f>IF(C33="","",IF(ISNA(VLOOKUP($B33,'DANH SÁCH LỚP'!$B$2:$D$695,3,FALSE))=TRUE,"",VLOOKUP($B33,'DANH SÁCH LỚP'!$B$2:$D$695,3,FALSE)))</f>
        <v/>
      </c>
      <c r="E33" s="35"/>
      <c r="F33" s="35"/>
      <c r="G33" s="35"/>
      <c r="H33" s="35"/>
      <c r="I33" s="35"/>
      <c r="J33" s="35"/>
      <c r="K33" s="35"/>
      <c r="L33" s="28" t="str">
        <f t="shared" si="0"/>
        <v/>
      </c>
      <c r="M33" s="59"/>
      <c r="N33" s="53" t="str">
        <f t="shared" si="1"/>
        <v/>
      </c>
      <c r="O33" s="35"/>
      <c r="P33" s="30" t="str">
        <f t="shared" si="2"/>
        <v/>
      </c>
      <c r="Q33" s="51" t="str">
        <f t="shared" si="3"/>
        <v/>
      </c>
      <c r="R33" s="53" t="str">
        <f t="shared" si="4"/>
        <v/>
      </c>
    </row>
    <row r="34" spans="1:18" ht="15">
      <c r="A34" s="1" t="str">
        <f>IF(B34="","",SUBTOTAL(3,$B$12:B34))</f>
        <v/>
      </c>
      <c r="B34" s="89"/>
      <c r="C34" s="10" t="str">
        <f>IF(B34="","",IF(ISNA(VLOOKUP($B34,'DANH SÁCH LỚP'!$B$2:$D$695,2,FALSE))=TRUE,"",VLOOKUP($B34,'DANH SÁCH LỚP'!$B$2:$D$695,2,FALSE)))</f>
        <v/>
      </c>
      <c r="D34" s="11" t="str">
        <f>IF(C34="","",IF(ISNA(VLOOKUP($B34,'DANH SÁCH LỚP'!$B$2:$D$695,3,FALSE))=TRUE,"",VLOOKUP($B34,'DANH SÁCH LỚP'!$B$2:$D$695,3,FALSE)))</f>
        <v/>
      </c>
      <c r="E34" s="35"/>
      <c r="F34" s="35"/>
      <c r="G34" s="35"/>
      <c r="H34" s="35"/>
      <c r="I34" s="35"/>
      <c r="J34" s="35"/>
      <c r="K34" s="35"/>
      <c r="L34" s="28" t="str">
        <f t="shared" si="0"/>
        <v/>
      </c>
      <c r="M34" s="59"/>
      <c r="N34" s="53" t="str">
        <f t="shared" si="1"/>
        <v/>
      </c>
      <c r="O34" s="35"/>
      <c r="P34" s="30" t="str">
        <f t="shared" si="2"/>
        <v/>
      </c>
      <c r="Q34" s="51" t="str">
        <f t="shared" si="3"/>
        <v/>
      </c>
      <c r="R34" s="53" t="str">
        <f t="shared" si="4"/>
        <v/>
      </c>
    </row>
    <row r="35" spans="1:18" ht="15">
      <c r="A35" s="1" t="str">
        <f>IF(B35="","",SUBTOTAL(3,$B$12:B35))</f>
        <v/>
      </c>
      <c r="B35" s="89"/>
      <c r="C35" s="10" t="str">
        <f>IF(B35="","",IF(ISNA(VLOOKUP($B35,'DANH SÁCH LỚP'!$B$2:$D$695,2,FALSE))=TRUE,"",VLOOKUP($B35,'DANH SÁCH LỚP'!$B$2:$D$695,2,FALSE)))</f>
        <v/>
      </c>
      <c r="D35" s="11" t="str">
        <f>IF(C35="","",IF(ISNA(VLOOKUP($B35,'DANH SÁCH LỚP'!$B$2:$D$695,3,FALSE))=TRUE,"",VLOOKUP($B35,'DANH SÁCH LỚP'!$B$2:$D$695,3,FALSE)))</f>
        <v/>
      </c>
      <c r="E35" s="35"/>
      <c r="F35" s="35"/>
      <c r="G35" s="35"/>
      <c r="H35" s="35"/>
      <c r="I35" s="35"/>
      <c r="J35" s="35"/>
      <c r="K35" s="35"/>
      <c r="L35" s="28" t="str">
        <f t="shared" si="0"/>
        <v/>
      </c>
      <c r="M35" s="59"/>
      <c r="N35" s="53" t="str">
        <f t="shared" si="1"/>
        <v/>
      </c>
      <c r="O35" s="35"/>
      <c r="P35" s="30" t="str">
        <f t="shared" si="2"/>
        <v/>
      </c>
      <c r="Q35" s="51" t="str">
        <f t="shared" si="3"/>
        <v/>
      </c>
      <c r="R35" s="53" t="str">
        <f t="shared" si="4"/>
        <v/>
      </c>
    </row>
    <row r="36" spans="1:18" ht="15">
      <c r="A36" s="1" t="str">
        <f>IF(B36="","",SUBTOTAL(3,$B$12:B36))</f>
        <v/>
      </c>
      <c r="B36" s="89"/>
      <c r="C36" s="10" t="str">
        <f>IF(B36="","",IF(ISNA(VLOOKUP($B36,'DANH SÁCH LỚP'!$B$2:$D$695,2,FALSE))=TRUE,"",VLOOKUP($B36,'DANH SÁCH LỚP'!$B$2:$D$695,2,FALSE)))</f>
        <v/>
      </c>
      <c r="D36" s="11" t="str">
        <f>IF(C36="","",IF(ISNA(VLOOKUP($B36,'DANH SÁCH LỚP'!$B$2:$D$695,3,FALSE))=TRUE,"",VLOOKUP($B36,'DANH SÁCH LỚP'!$B$2:$D$695,3,FALSE)))</f>
        <v/>
      </c>
      <c r="E36" s="35"/>
      <c r="F36" s="35"/>
      <c r="G36" s="35"/>
      <c r="H36" s="35"/>
      <c r="I36" s="35"/>
      <c r="J36" s="35"/>
      <c r="K36" s="35"/>
      <c r="L36" s="28" t="str">
        <f t="shared" si="0"/>
        <v/>
      </c>
      <c r="M36" s="59"/>
      <c r="N36" s="53" t="str">
        <f t="shared" si="1"/>
        <v/>
      </c>
      <c r="O36" s="35"/>
      <c r="P36" s="30" t="str">
        <f t="shared" si="2"/>
        <v/>
      </c>
      <c r="Q36" s="51" t="str">
        <f t="shared" si="3"/>
        <v/>
      </c>
      <c r="R36" s="53" t="str">
        <f t="shared" si="4"/>
        <v/>
      </c>
    </row>
    <row r="37" spans="1:18" ht="15">
      <c r="A37" s="1" t="str">
        <f>IF(B37="","",SUBTOTAL(3,$B$12:B37))</f>
        <v/>
      </c>
      <c r="B37" s="89"/>
      <c r="C37" s="10" t="str">
        <f>IF(B37="","",IF(ISNA(VLOOKUP($B37,'DANH SÁCH LỚP'!$B$2:$D$695,2,FALSE))=TRUE,"",VLOOKUP($B37,'DANH SÁCH LỚP'!$B$2:$D$695,2,FALSE)))</f>
        <v/>
      </c>
      <c r="D37" s="11" t="str">
        <f>IF(C37="","",IF(ISNA(VLOOKUP($B37,'DANH SÁCH LỚP'!$B$2:$D$695,3,FALSE))=TRUE,"",VLOOKUP($B37,'DANH SÁCH LỚP'!$B$2:$D$695,3,FALSE)))</f>
        <v/>
      </c>
      <c r="E37" s="35"/>
      <c r="F37" s="35"/>
      <c r="G37" s="35"/>
      <c r="H37" s="35"/>
      <c r="I37" s="35"/>
      <c r="J37" s="35"/>
      <c r="K37" s="35"/>
      <c r="L37" s="28" t="str">
        <f t="shared" si="0"/>
        <v/>
      </c>
      <c r="M37" s="59"/>
      <c r="N37" s="53" t="str">
        <f t="shared" si="1"/>
        <v/>
      </c>
      <c r="O37" s="35"/>
      <c r="P37" s="30" t="str">
        <f t="shared" si="2"/>
        <v/>
      </c>
      <c r="Q37" s="51" t="str">
        <f t="shared" si="3"/>
        <v/>
      </c>
      <c r="R37" s="53" t="str">
        <f t="shared" si="4"/>
        <v/>
      </c>
    </row>
    <row r="38" spans="1:18" ht="15">
      <c r="A38" s="1" t="str">
        <f>IF(B38="","",SUBTOTAL(3,$B$12:B38))</f>
        <v/>
      </c>
      <c r="B38" s="89"/>
      <c r="C38" s="10" t="str">
        <f>IF(B38="","",IF(ISNA(VLOOKUP($B38,'DANH SÁCH LỚP'!$B$2:$D$695,2,FALSE))=TRUE,"",VLOOKUP($B38,'DANH SÁCH LỚP'!$B$2:$D$695,2,FALSE)))</f>
        <v/>
      </c>
      <c r="D38" s="11" t="str">
        <f>IF(C38="","",IF(ISNA(VLOOKUP($B38,'DANH SÁCH LỚP'!$B$2:$D$695,3,FALSE))=TRUE,"",VLOOKUP($B38,'DANH SÁCH LỚP'!$B$2:$D$695,3,FALSE)))</f>
        <v/>
      </c>
      <c r="E38" s="35"/>
      <c r="F38" s="35"/>
      <c r="G38" s="35"/>
      <c r="H38" s="35"/>
      <c r="I38" s="35"/>
      <c r="J38" s="35"/>
      <c r="K38" s="35"/>
      <c r="L38" s="28" t="str">
        <f t="shared" si="0"/>
        <v/>
      </c>
      <c r="M38" s="59"/>
      <c r="N38" s="53" t="str">
        <f t="shared" si="1"/>
        <v/>
      </c>
      <c r="O38" s="35"/>
      <c r="P38" s="30" t="str">
        <f t="shared" si="2"/>
        <v/>
      </c>
      <c r="Q38" s="51" t="str">
        <f t="shared" si="3"/>
        <v/>
      </c>
      <c r="R38" s="53" t="str">
        <f t="shared" si="4"/>
        <v/>
      </c>
    </row>
    <row r="39" spans="1:18" ht="15">
      <c r="A39" s="1" t="str">
        <f>IF(B39="","",SUBTOTAL(3,$B$12:B39))</f>
        <v/>
      </c>
      <c r="B39" s="89"/>
      <c r="C39" s="10" t="str">
        <f>IF(B39="","",IF(ISNA(VLOOKUP($B39,'DANH SÁCH LỚP'!$B$2:$D$695,2,FALSE))=TRUE,"",VLOOKUP($B39,'DANH SÁCH LỚP'!$B$2:$D$695,2,FALSE)))</f>
        <v/>
      </c>
      <c r="D39" s="11" t="str">
        <f>IF(C39="","",IF(ISNA(VLOOKUP($B39,'DANH SÁCH LỚP'!$B$2:$D$695,3,FALSE))=TRUE,"",VLOOKUP($B39,'DANH SÁCH LỚP'!$B$2:$D$695,3,FALSE)))</f>
        <v/>
      </c>
      <c r="E39" s="35"/>
      <c r="F39" s="35"/>
      <c r="G39" s="35"/>
      <c r="H39" s="35"/>
      <c r="I39" s="35"/>
      <c r="J39" s="35"/>
      <c r="K39" s="35"/>
      <c r="L39" s="28" t="str">
        <f t="shared" si="0"/>
        <v/>
      </c>
      <c r="M39" s="59"/>
      <c r="N39" s="53" t="str">
        <f t="shared" si="1"/>
        <v/>
      </c>
      <c r="O39" s="35"/>
      <c r="P39" s="30" t="str">
        <f t="shared" si="2"/>
        <v/>
      </c>
      <c r="Q39" s="51" t="str">
        <f t="shared" si="3"/>
        <v/>
      </c>
      <c r="R39" s="53" t="str">
        <f t="shared" si="4"/>
        <v/>
      </c>
    </row>
    <row r="40" spans="1:18" ht="15">
      <c r="A40" s="1" t="str">
        <f>IF(B40="","",SUBTOTAL(3,$B$12:B40))</f>
        <v/>
      </c>
      <c r="B40" s="89"/>
      <c r="C40" s="10" t="str">
        <f>IF(B40="","",IF(ISNA(VLOOKUP($B40,'DANH SÁCH LỚP'!$B$2:$D$695,2,FALSE))=TRUE,"",VLOOKUP($B40,'DANH SÁCH LỚP'!$B$2:$D$695,2,FALSE)))</f>
        <v/>
      </c>
      <c r="D40" s="11" t="str">
        <f>IF(C40="","",IF(ISNA(VLOOKUP($B40,'DANH SÁCH LỚP'!$B$2:$D$695,3,FALSE))=TRUE,"",VLOOKUP($B40,'DANH SÁCH LỚP'!$B$2:$D$695,3,FALSE)))</f>
        <v/>
      </c>
      <c r="E40" s="35"/>
      <c r="F40" s="35"/>
      <c r="G40" s="35"/>
      <c r="H40" s="35"/>
      <c r="I40" s="35"/>
      <c r="J40" s="35"/>
      <c r="K40" s="35"/>
      <c r="L40" s="28" t="str">
        <f t="shared" si="0"/>
        <v/>
      </c>
      <c r="M40" s="59"/>
      <c r="N40" s="53" t="str">
        <f t="shared" si="1"/>
        <v/>
      </c>
      <c r="O40" s="35"/>
      <c r="P40" s="30" t="str">
        <f t="shared" si="2"/>
        <v/>
      </c>
      <c r="Q40" s="51" t="str">
        <f t="shared" si="3"/>
        <v/>
      </c>
      <c r="R40" s="53" t="str">
        <f t="shared" si="4"/>
        <v/>
      </c>
    </row>
    <row r="41" spans="1:18" ht="15">
      <c r="A41" s="1" t="str">
        <f>IF(B41="","",SUBTOTAL(3,$B$12:B41))</f>
        <v/>
      </c>
      <c r="B41" s="90"/>
      <c r="C41" s="10" t="str">
        <f>IF(B41="","",IF(ISNA(VLOOKUP($B41,'DANH SÁCH LỚP'!$B$2:$D$695,2,FALSE))=TRUE,"",VLOOKUP($B41,'DANH SÁCH LỚP'!$B$2:$D$695,2,FALSE)))</f>
        <v/>
      </c>
      <c r="D41" s="11" t="str">
        <f>IF(C41="","",IF(ISNA(VLOOKUP($B41,'DANH SÁCH LỚP'!$B$2:$D$695,3,FALSE))=TRUE,"",VLOOKUP($B41,'DANH SÁCH LỚP'!$B$2:$D$695,3,FALSE)))</f>
        <v/>
      </c>
      <c r="E41" s="35"/>
      <c r="F41" s="35"/>
      <c r="G41" s="35"/>
      <c r="H41" s="35"/>
      <c r="I41" s="35"/>
      <c r="J41" s="35"/>
      <c r="K41" s="35"/>
      <c r="L41" s="28" t="str">
        <f t="shared" si="0"/>
        <v/>
      </c>
      <c r="M41" s="59"/>
      <c r="N41" s="53" t="str">
        <f t="shared" si="1"/>
        <v/>
      </c>
      <c r="O41" s="35"/>
      <c r="P41" s="30" t="str">
        <f t="shared" si="2"/>
        <v/>
      </c>
      <c r="Q41" s="51" t="str">
        <f t="shared" si="3"/>
        <v/>
      </c>
      <c r="R41" s="53" t="str">
        <f t="shared" si="4"/>
        <v/>
      </c>
    </row>
    <row r="42" spans="1:18" ht="15">
      <c r="A42" s="1" t="str">
        <f>IF(B42="","",SUBTOTAL(3,$B$12:B42))</f>
        <v/>
      </c>
      <c r="B42" s="90"/>
      <c r="C42" s="10" t="str">
        <f>IF(B42="","",IF(ISNA(VLOOKUP($B42,'DANH SÁCH LỚP'!$B$2:$D$695,2,FALSE))=TRUE,"",VLOOKUP($B42,'DANH SÁCH LỚP'!$B$2:$D$695,2,FALSE)))</f>
        <v/>
      </c>
      <c r="D42" s="11" t="str">
        <f>IF(C42="","",IF(ISNA(VLOOKUP($B42,'DANH SÁCH LỚP'!$B$2:$D$695,3,FALSE))=TRUE,"",VLOOKUP($B42,'DANH SÁCH LỚP'!$B$2:$D$695,3,FALSE)))</f>
        <v/>
      </c>
      <c r="E42" s="35"/>
      <c r="F42" s="35"/>
      <c r="G42" s="35"/>
      <c r="H42" s="35"/>
      <c r="I42" s="35"/>
      <c r="J42" s="35"/>
      <c r="K42" s="35"/>
      <c r="L42" s="28" t="str">
        <f t="shared" si="0"/>
        <v/>
      </c>
      <c r="M42" s="59"/>
      <c r="N42" s="53" t="str">
        <f t="shared" si="1"/>
        <v/>
      </c>
      <c r="O42" s="35"/>
      <c r="P42" s="30" t="str">
        <f t="shared" si="2"/>
        <v/>
      </c>
      <c r="Q42" s="51" t="str">
        <f t="shared" si="3"/>
        <v/>
      </c>
      <c r="R42" s="53" t="str">
        <f t="shared" si="4"/>
        <v/>
      </c>
    </row>
    <row r="43" spans="1:18" ht="15">
      <c r="A43" s="1" t="str">
        <f>IF(B43="","",SUBTOTAL(3,$B$12:B43))</f>
        <v/>
      </c>
      <c r="B43" s="90"/>
      <c r="C43" s="10" t="str">
        <f>IF(B43="","",IF(ISNA(VLOOKUP($B43,'DANH SÁCH LỚP'!$B$2:$D$695,2,FALSE))=TRUE,"",VLOOKUP($B43,'DANH SÁCH LỚP'!$B$2:$D$695,2,FALSE)))</f>
        <v/>
      </c>
      <c r="D43" s="11" t="str">
        <f>IF(C43="","",IF(ISNA(VLOOKUP($B43,'DANH SÁCH LỚP'!$B$2:$D$695,3,FALSE))=TRUE,"",VLOOKUP($B43,'DANH SÁCH LỚP'!$B$2:$D$695,3,FALSE)))</f>
        <v/>
      </c>
      <c r="E43" s="35"/>
      <c r="F43" s="35"/>
      <c r="G43" s="35"/>
      <c r="H43" s="35"/>
      <c r="I43" s="35"/>
      <c r="J43" s="35"/>
      <c r="K43" s="35"/>
      <c r="L43" s="28" t="str">
        <f t="shared" si="0"/>
        <v/>
      </c>
      <c r="M43" s="59"/>
      <c r="N43" s="53" t="str">
        <f t="shared" si="1"/>
        <v/>
      </c>
      <c r="O43" s="35"/>
      <c r="P43" s="30" t="str">
        <f t="shared" si="2"/>
        <v/>
      </c>
      <c r="Q43" s="51" t="str">
        <f t="shared" si="3"/>
        <v/>
      </c>
      <c r="R43" s="53" t="str">
        <f t="shared" si="4"/>
        <v/>
      </c>
    </row>
    <row r="44" spans="1:18" ht="15">
      <c r="A44" s="1" t="str">
        <f>IF(B44="","",SUBTOTAL(3,$B$12:B44))</f>
        <v/>
      </c>
      <c r="B44" s="90"/>
      <c r="C44" s="10" t="str">
        <f>IF(B44="","",IF(ISNA(VLOOKUP($B44,'DANH SÁCH LỚP'!$B$2:$D$695,2,FALSE))=TRUE,"",VLOOKUP($B44,'DANH SÁCH LỚP'!$B$2:$D$695,2,FALSE)))</f>
        <v/>
      </c>
      <c r="D44" s="11" t="str">
        <f>IF(C44="","",IF(ISNA(VLOOKUP($B44,'DANH SÁCH LỚP'!$B$2:$D$695,3,FALSE))=TRUE,"",VLOOKUP($B44,'DANH SÁCH LỚP'!$B$2:$D$695,3,FALSE)))</f>
        <v/>
      </c>
      <c r="E44" s="35"/>
      <c r="F44" s="35"/>
      <c r="G44" s="35"/>
      <c r="H44" s="35"/>
      <c r="I44" s="35"/>
      <c r="J44" s="35"/>
      <c r="K44" s="35"/>
      <c r="L44" s="28" t="str">
        <f t="shared" si="0"/>
        <v/>
      </c>
      <c r="M44" s="59"/>
      <c r="N44" s="53" t="str">
        <f t="shared" si="1"/>
        <v/>
      </c>
      <c r="O44" s="35"/>
      <c r="P44" s="30" t="str">
        <f t="shared" si="2"/>
        <v/>
      </c>
      <c r="Q44" s="51" t="str">
        <f t="shared" si="3"/>
        <v/>
      </c>
      <c r="R44" s="53" t="str">
        <f t="shared" si="4"/>
        <v/>
      </c>
    </row>
    <row r="45" spans="1:18" ht="15">
      <c r="A45" s="1" t="str">
        <f>IF(B45="","",SUBTOTAL(3,$B$12:B45))</f>
        <v/>
      </c>
      <c r="B45" s="90"/>
      <c r="C45" s="10" t="str">
        <f>IF(B45="","",IF(ISNA(VLOOKUP($B45,'DANH SÁCH LỚP'!$B$2:$D$695,2,FALSE))=TRUE,"",VLOOKUP($B45,'DANH SÁCH LỚP'!$B$2:$D$695,2,FALSE)))</f>
        <v/>
      </c>
      <c r="D45" s="11" t="str">
        <f>IF(C45="","",IF(ISNA(VLOOKUP($B45,'DANH SÁCH LỚP'!$B$2:$D$695,3,FALSE))=TRUE,"",VLOOKUP($B45,'DANH SÁCH LỚP'!$B$2:$D$695,3,FALSE)))</f>
        <v/>
      </c>
      <c r="E45" s="35"/>
      <c r="F45" s="35"/>
      <c r="G45" s="35"/>
      <c r="H45" s="35"/>
      <c r="I45" s="35"/>
      <c r="J45" s="35"/>
      <c r="K45" s="35"/>
      <c r="L45" s="28" t="str">
        <f t="shared" si="0"/>
        <v/>
      </c>
      <c r="M45" s="59"/>
      <c r="N45" s="53" t="str">
        <f t="shared" si="1"/>
        <v/>
      </c>
      <c r="O45" s="35"/>
      <c r="P45" s="30" t="str">
        <f t="shared" si="2"/>
        <v/>
      </c>
      <c r="Q45" s="51" t="str">
        <f t="shared" si="3"/>
        <v/>
      </c>
      <c r="R45" s="53" t="str">
        <f t="shared" si="4"/>
        <v/>
      </c>
    </row>
    <row r="46" spans="1:18" ht="15">
      <c r="A46" s="1" t="str">
        <f>IF(B46="","",SUBTOTAL(3,$B$12:B46))</f>
        <v/>
      </c>
      <c r="B46" s="90"/>
      <c r="C46" s="10" t="str">
        <f>IF(B46="","",IF(ISNA(VLOOKUP($B46,'DANH SÁCH LỚP'!$B$2:$D$695,2,FALSE))=TRUE,"",VLOOKUP($B46,'DANH SÁCH LỚP'!$B$2:$D$695,2,FALSE)))</f>
        <v/>
      </c>
      <c r="D46" s="11" t="str">
        <f>IF(C46="","",IF(ISNA(VLOOKUP($B46,'DANH SÁCH LỚP'!$B$2:$D$695,3,FALSE))=TRUE,"",VLOOKUP($B46,'DANH SÁCH LỚP'!$B$2:$D$695,3,FALSE)))</f>
        <v/>
      </c>
      <c r="E46" s="35"/>
      <c r="F46" s="35"/>
      <c r="G46" s="35"/>
      <c r="H46" s="35"/>
      <c r="I46" s="35"/>
      <c r="J46" s="35"/>
      <c r="K46" s="35"/>
      <c r="L46" s="28" t="str">
        <f t="shared" si="0"/>
        <v/>
      </c>
      <c r="M46" s="59"/>
      <c r="N46" s="53" t="str">
        <f t="shared" si="1"/>
        <v/>
      </c>
      <c r="O46" s="35"/>
      <c r="P46" s="30" t="str">
        <f t="shared" si="2"/>
        <v/>
      </c>
      <c r="Q46" s="51" t="str">
        <f t="shared" si="3"/>
        <v/>
      </c>
      <c r="R46" s="53" t="str">
        <f t="shared" si="4"/>
        <v/>
      </c>
    </row>
    <row r="47" spans="1:18" ht="15">
      <c r="A47" s="1" t="str">
        <f>IF(B47="","",SUBTOTAL(3,$B$12:B47))</f>
        <v/>
      </c>
      <c r="B47" s="90"/>
      <c r="C47" s="10" t="str">
        <f>IF(B47="","",IF(ISNA(VLOOKUP($B47,'DANH SÁCH LỚP'!$B$2:$D$695,2,FALSE))=TRUE,"",VLOOKUP($B47,'DANH SÁCH LỚP'!$B$2:$D$695,2,FALSE)))</f>
        <v/>
      </c>
      <c r="D47" s="11" t="str">
        <f>IF(C47="","",IF(ISNA(VLOOKUP($B47,'DANH SÁCH LỚP'!$B$2:$D$695,3,FALSE))=TRUE,"",VLOOKUP($B47,'DANH SÁCH LỚP'!$B$2:$D$695,3,FALSE)))</f>
        <v/>
      </c>
      <c r="E47" s="35"/>
      <c r="F47" s="35"/>
      <c r="G47" s="35"/>
      <c r="H47" s="35"/>
      <c r="I47" s="35"/>
      <c r="J47" s="35"/>
      <c r="K47" s="35"/>
      <c r="L47" s="28" t="str">
        <f t="shared" si="0"/>
        <v/>
      </c>
      <c r="M47" s="59"/>
      <c r="N47" s="53" t="str">
        <f t="shared" si="1"/>
        <v/>
      </c>
      <c r="O47" s="35"/>
      <c r="P47" s="30" t="str">
        <f t="shared" si="2"/>
        <v/>
      </c>
      <c r="Q47" s="51" t="str">
        <f t="shared" si="3"/>
        <v/>
      </c>
      <c r="R47" s="53" t="str">
        <f t="shared" si="4"/>
        <v/>
      </c>
    </row>
    <row r="48" spans="1:18" ht="15">
      <c r="A48" s="1" t="str">
        <f>IF(B48="","",SUBTOTAL(3,$B$12:B48))</f>
        <v/>
      </c>
      <c r="B48" s="90"/>
      <c r="C48" s="10" t="str">
        <f>IF(B48="","",IF(ISNA(VLOOKUP($B48,'DANH SÁCH LỚP'!$B$2:$D$695,2,FALSE))=TRUE,"",VLOOKUP($B48,'DANH SÁCH LỚP'!$B$2:$D$695,2,FALSE)))</f>
        <v/>
      </c>
      <c r="D48" s="11" t="str">
        <f>IF(C48="","",IF(ISNA(VLOOKUP($B48,'DANH SÁCH LỚP'!$B$2:$D$695,3,FALSE))=TRUE,"",VLOOKUP($B48,'DANH SÁCH LỚP'!$B$2:$D$695,3,FALSE)))</f>
        <v/>
      </c>
      <c r="E48" s="35"/>
      <c r="F48" s="35"/>
      <c r="G48" s="35"/>
      <c r="H48" s="35"/>
      <c r="I48" s="35"/>
      <c r="J48" s="35"/>
      <c r="K48" s="35"/>
      <c r="L48" s="28" t="str">
        <f t="shared" si="0"/>
        <v/>
      </c>
      <c r="M48" s="59"/>
      <c r="N48" s="53" t="str">
        <f t="shared" si="1"/>
        <v/>
      </c>
      <c r="O48" s="35"/>
      <c r="P48" s="30" t="str">
        <f t="shared" si="2"/>
        <v/>
      </c>
      <c r="Q48" s="51" t="str">
        <f t="shared" si="3"/>
        <v/>
      </c>
      <c r="R48" s="53" t="str">
        <f t="shared" si="4"/>
        <v/>
      </c>
    </row>
    <row r="49" spans="1:18" ht="15">
      <c r="A49" s="1" t="str">
        <f>IF(B49="","",SUBTOTAL(3,$B$12:B49))</f>
        <v/>
      </c>
      <c r="B49" s="90"/>
      <c r="C49" s="10" t="str">
        <f>IF(B49="","",IF(ISNA(VLOOKUP($B49,'DANH SÁCH LỚP'!$B$2:$D$695,2,FALSE))=TRUE,"",VLOOKUP($B49,'DANH SÁCH LỚP'!$B$2:$D$695,2,FALSE)))</f>
        <v/>
      </c>
      <c r="D49" s="11" t="str">
        <f>IF(C49="","",IF(ISNA(VLOOKUP($B49,'DANH SÁCH LỚP'!$B$2:$D$695,3,FALSE))=TRUE,"",VLOOKUP($B49,'DANH SÁCH LỚP'!$B$2:$D$695,3,FALSE)))</f>
        <v/>
      </c>
      <c r="E49" s="35"/>
      <c r="F49" s="35"/>
      <c r="G49" s="35"/>
      <c r="H49" s="35"/>
      <c r="I49" s="35"/>
      <c r="J49" s="35"/>
      <c r="K49" s="35"/>
      <c r="L49" s="28" t="str">
        <f t="shared" si="0"/>
        <v/>
      </c>
      <c r="M49" s="59"/>
      <c r="N49" s="53" t="str">
        <f t="shared" si="1"/>
        <v/>
      </c>
      <c r="O49" s="35"/>
      <c r="P49" s="30" t="str">
        <f t="shared" si="2"/>
        <v/>
      </c>
      <c r="Q49" s="51" t="str">
        <f t="shared" si="3"/>
        <v/>
      </c>
      <c r="R49" s="53" t="str">
        <f t="shared" si="4"/>
        <v/>
      </c>
    </row>
    <row r="50" spans="1:18" ht="15">
      <c r="A50" s="1" t="str">
        <f>IF(B50="","",SUBTOTAL(3,$B$12:B50))</f>
        <v/>
      </c>
      <c r="B50" s="90"/>
      <c r="C50" s="10" t="str">
        <f>IF(B50="","",IF(ISNA(VLOOKUP($B50,'DANH SÁCH LỚP'!$B$2:$D$695,2,FALSE))=TRUE,"",VLOOKUP($B50,'DANH SÁCH LỚP'!$B$2:$D$695,2,FALSE)))</f>
        <v/>
      </c>
      <c r="D50" s="11" t="str">
        <f>IF(C50="","",IF(ISNA(VLOOKUP($B50,'DANH SÁCH LỚP'!$B$2:$D$695,3,FALSE))=TRUE,"",VLOOKUP($B50,'DANH SÁCH LỚP'!$B$2:$D$695,3,FALSE)))</f>
        <v/>
      </c>
      <c r="E50" s="35"/>
      <c r="F50" s="35"/>
      <c r="G50" s="35"/>
      <c r="H50" s="35"/>
      <c r="I50" s="35"/>
      <c r="J50" s="35"/>
      <c r="K50" s="35"/>
      <c r="L50" s="28" t="str">
        <f t="shared" si="0"/>
        <v/>
      </c>
      <c r="M50" s="59"/>
      <c r="N50" s="53" t="str">
        <f t="shared" si="1"/>
        <v/>
      </c>
      <c r="O50" s="35"/>
      <c r="P50" s="30" t="str">
        <f t="shared" si="2"/>
        <v/>
      </c>
      <c r="Q50" s="51" t="str">
        <f t="shared" si="3"/>
        <v/>
      </c>
      <c r="R50" s="53" t="str">
        <f t="shared" si="4"/>
        <v/>
      </c>
    </row>
    <row r="51" spans="1:18" ht="15">
      <c r="A51" s="1" t="str">
        <f>IF(B51="","",SUBTOTAL(3,$B$12:B51))</f>
        <v/>
      </c>
      <c r="B51" s="90"/>
      <c r="C51" s="10" t="str">
        <f>IF(B51="","",IF(ISNA(VLOOKUP($B51,'DANH SÁCH LỚP'!$B$2:$D$695,2,FALSE))=TRUE,"",VLOOKUP($B51,'DANH SÁCH LỚP'!$B$2:$D$695,2,FALSE)))</f>
        <v/>
      </c>
      <c r="D51" s="11" t="str">
        <f>IF(C51="","",IF(ISNA(VLOOKUP($B51,'DANH SÁCH LỚP'!$B$2:$D$695,3,FALSE))=TRUE,"",VLOOKUP($B51,'DANH SÁCH LỚP'!$B$2:$D$695,3,FALSE)))</f>
        <v/>
      </c>
      <c r="E51" s="35"/>
      <c r="F51" s="35"/>
      <c r="G51" s="35"/>
      <c r="H51" s="35"/>
      <c r="I51" s="35"/>
      <c r="J51" s="35"/>
      <c r="K51" s="35"/>
      <c r="L51" s="28" t="str">
        <f t="shared" si="0"/>
        <v/>
      </c>
      <c r="M51" s="59"/>
      <c r="N51" s="53" t="str">
        <f t="shared" si="1"/>
        <v/>
      </c>
      <c r="O51" s="35"/>
      <c r="P51" s="30" t="str">
        <f t="shared" si="2"/>
        <v/>
      </c>
      <c r="Q51" s="51" t="str">
        <f t="shared" si="3"/>
        <v/>
      </c>
      <c r="R51" s="53" t="str">
        <f t="shared" si="4"/>
        <v/>
      </c>
    </row>
    <row r="52" spans="1:18" ht="15">
      <c r="A52" s="1" t="str">
        <f>IF(B52="","",SUBTOTAL(3,$B$12:B52))</f>
        <v/>
      </c>
      <c r="B52" s="90"/>
      <c r="C52" s="10" t="str">
        <f>IF(B52="","",IF(ISNA(VLOOKUP($B52,'DANH SÁCH LỚP'!$B$2:$D$695,2,FALSE))=TRUE,"",VLOOKUP($B52,'DANH SÁCH LỚP'!$B$2:$D$695,2,FALSE)))</f>
        <v/>
      </c>
      <c r="D52" s="11" t="str">
        <f>IF(C52="","",IF(ISNA(VLOOKUP($B52,'DANH SÁCH LỚP'!$B$2:$D$695,3,FALSE))=TRUE,"",VLOOKUP($B52,'DANH SÁCH LỚP'!$B$2:$D$695,3,FALSE)))</f>
        <v/>
      </c>
      <c r="E52" s="35"/>
      <c r="F52" s="35"/>
      <c r="G52" s="35"/>
      <c r="H52" s="35"/>
      <c r="I52" s="35"/>
      <c r="J52" s="35"/>
      <c r="K52" s="35"/>
      <c r="L52" s="28" t="str">
        <f t="shared" si="0"/>
        <v/>
      </c>
      <c r="M52" s="59"/>
      <c r="N52" s="53" t="str">
        <f t="shared" si="1"/>
        <v/>
      </c>
      <c r="O52" s="35"/>
      <c r="P52" s="30" t="str">
        <f t="shared" si="2"/>
        <v/>
      </c>
      <c r="Q52" s="51" t="str">
        <f t="shared" si="3"/>
        <v/>
      </c>
      <c r="R52" s="53" t="str">
        <f t="shared" si="4"/>
        <v/>
      </c>
    </row>
    <row r="53" spans="1:18" ht="15">
      <c r="A53" s="1" t="str">
        <f>IF(B53="","",SUBTOTAL(3,$B$12:B53))</f>
        <v/>
      </c>
      <c r="B53" s="90"/>
      <c r="C53" s="10" t="str">
        <f>IF(B53="","",IF(ISNA(VLOOKUP($B53,'DANH SÁCH LỚP'!$B$2:$D$695,2,FALSE))=TRUE,"",VLOOKUP($B53,'DANH SÁCH LỚP'!$B$2:$D$695,2,FALSE)))</f>
        <v/>
      </c>
      <c r="D53" s="11" t="str">
        <f>IF(C53="","",IF(ISNA(VLOOKUP($B53,'DANH SÁCH LỚP'!$B$2:$D$695,3,FALSE))=TRUE,"",VLOOKUP($B53,'DANH SÁCH LỚP'!$B$2:$D$695,3,FALSE)))</f>
        <v/>
      </c>
      <c r="E53" s="35"/>
      <c r="F53" s="35"/>
      <c r="G53" s="35"/>
      <c r="H53" s="35"/>
      <c r="I53" s="35"/>
      <c r="J53" s="35"/>
      <c r="K53" s="35"/>
      <c r="L53" s="28" t="str">
        <f t="shared" si="0"/>
        <v/>
      </c>
      <c r="M53" s="59"/>
      <c r="N53" s="53" t="str">
        <f t="shared" si="1"/>
        <v/>
      </c>
      <c r="O53" s="35"/>
      <c r="P53" s="30" t="str">
        <f t="shared" si="2"/>
        <v/>
      </c>
      <c r="Q53" s="51" t="str">
        <f t="shared" si="3"/>
        <v/>
      </c>
      <c r="R53" s="53" t="str">
        <f t="shared" si="4"/>
        <v/>
      </c>
    </row>
    <row r="54" spans="1:18" ht="15">
      <c r="A54" s="1" t="str">
        <f>IF(B54="","",SUBTOTAL(3,$B$12:B54))</f>
        <v/>
      </c>
      <c r="B54" s="90"/>
      <c r="C54" s="10" t="str">
        <f>IF(B54="","",IF(ISNA(VLOOKUP($B54,'DANH SÁCH LỚP'!$B$2:$D$695,2,FALSE))=TRUE,"",VLOOKUP($B54,'DANH SÁCH LỚP'!$B$2:$D$695,2,FALSE)))</f>
        <v/>
      </c>
      <c r="D54" s="11" t="str">
        <f>IF(C54="","",IF(ISNA(VLOOKUP($B54,'DANH SÁCH LỚP'!$B$2:$D$695,3,FALSE))=TRUE,"",VLOOKUP($B54,'DANH SÁCH LỚP'!$B$2:$D$695,3,FALSE)))</f>
        <v/>
      </c>
      <c r="E54" s="35"/>
      <c r="F54" s="35"/>
      <c r="G54" s="35"/>
      <c r="H54" s="35"/>
      <c r="I54" s="35"/>
      <c r="J54" s="35"/>
      <c r="K54" s="35"/>
      <c r="L54" s="28" t="str">
        <f t="shared" si="0"/>
        <v/>
      </c>
      <c r="M54" s="59"/>
      <c r="N54" s="53" t="str">
        <f t="shared" si="1"/>
        <v/>
      </c>
      <c r="O54" s="35"/>
      <c r="P54" s="30" t="str">
        <f t="shared" si="2"/>
        <v/>
      </c>
      <c r="Q54" s="51" t="str">
        <f t="shared" si="3"/>
        <v/>
      </c>
      <c r="R54" s="53" t="str">
        <f t="shared" si="4"/>
        <v/>
      </c>
    </row>
    <row r="55" spans="1:18" ht="15">
      <c r="A55" s="1" t="str">
        <f>IF(B55="","",SUBTOTAL(3,$B$12:B55))</f>
        <v/>
      </c>
      <c r="B55" s="90"/>
      <c r="C55" s="10" t="str">
        <f>IF(B55="","",IF(ISNA(VLOOKUP($B55,'DANH SÁCH LỚP'!$B$2:$D$695,2,FALSE))=TRUE,"",VLOOKUP($B55,'DANH SÁCH LỚP'!$B$2:$D$695,2,FALSE)))</f>
        <v/>
      </c>
      <c r="D55" s="11" t="str">
        <f>IF(C55="","",IF(ISNA(VLOOKUP($B55,'DANH SÁCH LỚP'!$B$2:$D$695,3,FALSE))=TRUE,"",VLOOKUP($B55,'DANH SÁCH LỚP'!$B$2:$D$695,3,FALSE)))</f>
        <v/>
      </c>
      <c r="E55" s="35"/>
      <c r="F55" s="35"/>
      <c r="G55" s="35"/>
      <c r="H55" s="35"/>
      <c r="I55" s="35"/>
      <c r="J55" s="35"/>
      <c r="K55" s="35"/>
      <c r="L55" s="28" t="str">
        <f t="shared" si="0"/>
        <v/>
      </c>
      <c r="M55" s="59"/>
      <c r="N55" s="53" t="str">
        <f t="shared" si="1"/>
        <v/>
      </c>
      <c r="O55" s="35"/>
      <c r="P55" s="30" t="str">
        <f t="shared" si="2"/>
        <v/>
      </c>
      <c r="Q55" s="51" t="str">
        <f t="shared" si="3"/>
        <v/>
      </c>
      <c r="R55" s="53" t="str">
        <f t="shared" si="4"/>
        <v/>
      </c>
    </row>
    <row r="56" spans="1:18" ht="15">
      <c r="A56" s="1" t="str">
        <f>IF(B56="","",SUBTOTAL(3,$B$12:B56))</f>
        <v/>
      </c>
      <c r="B56" s="90"/>
      <c r="C56" s="10" t="str">
        <f>IF(B56="","",IF(ISNA(VLOOKUP($B56,'DANH SÁCH LỚP'!$B$2:$D$695,2,FALSE))=TRUE,"",VLOOKUP($B56,'DANH SÁCH LỚP'!$B$2:$D$695,2,FALSE)))</f>
        <v/>
      </c>
      <c r="D56" s="11" t="str">
        <f>IF(C56="","",IF(ISNA(VLOOKUP($B56,'DANH SÁCH LỚP'!$B$2:$D$695,3,FALSE))=TRUE,"",VLOOKUP($B56,'DANH SÁCH LỚP'!$B$2:$D$695,3,FALSE)))</f>
        <v/>
      </c>
      <c r="E56" s="35"/>
      <c r="F56" s="35"/>
      <c r="G56" s="35"/>
      <c r="H56" s="35"/>
      <c r="I56" s="35"/>
      <c r="J56" s="35"/>
      <c r="K56" s="35"/>
      <c r="L56" s="28" t="str">
        <f t="shared" si="0"/>
        <v/>
      </c>
      <c r="M56" s="59"/>
      <c r="N56" s="53" t="str">
        <f t="shared" si="1"/>
        <v/>
      </c>
      <c r="O56" s="35"/>
      <c r="P56" s="30" t="str">
        <f t="shared" si="2"/>
        <v/>
      </c>
      <c r="Q56" s="51" t="str">
        <f t="shared" si="3"/>
        <v/>
      </c>
      <c r="R56" s="53" t="str">
        <f t="shared" si="4"/>
        <v/>
      </c>
    </row>
    <row r="57" spans="1:18" ht="15">
      <c r="A57" s="1" t="str">
        <f>IF(B57="","",SUBTOTAL(3,$B$12:B57))</f>
        <v/>
      </c>
      <c r="B57" s="90"/>
      <c r="C57" s="10" t="str">
        <f>IF(B57="","",IF(ISNA(VLOOKUP($B57,'DANH SÁCH LỚP'!$B$2:$D$695,2,FALSE))=TRUE,"",VLOOKUP($B57,'DANH SÁCH LỚP'!$B$2:$D$695,2,FALSE)))</f>
        <v/>
      </c>
      <c r="D57" s="11" t="str">
        <f>IF(C57="","",IF(ISNA(VLOOKUP($B57,'DANH SÁCH LỚP'!$B$2:$D$695,3,FALSE))=TRUE,"",VLOOKUP($B57,'DANH SÁCH LỚP'!$B$2:$D$695,3,FALSE)))</f>
        <v/>
      </c>
      <c r="E57" s="35"/>
      <c r="F57" s="35"/>
      <c r="G57" s="35"/>
      <c r="H57" s="35"/>
      <c r="I57" s="35"/>
      <c r="J57" s="35"/>
      <c r="K57" s="35"/>
      <c r="L57" s="28" t="str">
        <f t="shared" si="0"/>
        <v/>
      </c>
      <c r="M57" s="59"/>
      <c r="N57" s="53" t="str">
        <f t="shared" si="1"/>
        <v/>
      </c>
      <c r="O57" s="35"/>
      <c r="P57" s="30" t="str">
        <f t="shared" si="2"/>
        <v/>
      </c>
      <c r="Q57" s="51" t="str">
        <f t="shared" si="3"/>
        <v/>
      </c>
      <c r="R57" s="53" t="str">
        <f t="shared" si="4"/>
        <v/>
      </c>
    </row>
    <row r="58" spans="1:18" ht="15">
      <c r="A58" s="1" t="str">
        <f>IF(B58="","",SUBTOTAL(3,$B$12:B58))</f>
        <v/>
      </c>
      <c r="B58" s="90"/>
      <c r="C58" s="10" t="str">
        <f>IF(B58="","",IF(ISNA(VLOOKUP($B58,'DANH SÁCH LỚP'!$B$2:$D$695,2,FALSE))=TRUE,"",VLOOKUP($B58,'DANH SÁCH LỚP'!$B$2:$D$695,2,FALSE)))</f>
        <v/>
      </c>
      <c r="D58" s="11" t="str">
        <f>IF(C58="","",IF(ISNA(VLOOKUP($B58,'DANH SÁCH LỚP'!$B$2:$D$695,3,FALSE))=TRUE,"",VLOOKUP($B58,'DANH SÁCH LỚP'!$B$2:$D$695,3,FALSE)))</f>
        <v/>
      </c>
      <c r="E58" s="35"/>
      <c r="F58" s="35"/>
      <c r="G58" s="35"/>
      <c r="H58" s="35"/>
      <c r="I58" s="35"/>
      <c r="J58" s="35"/>
      <c r="K58" s="35"/>
      <c r="L58" s="28" t="str">
        <f t="shared" si="0"/>
        <v/>
      </c>
      <c r="M58" s="59"/>
      <c r="N58" s="53" t="str">
        <f t="shared" si="1"/>
        <v/>
      </c>
      <c r="O58" s="35"/>
      <c r="P58" s="30" t="str">
        <f t="shared" si="2"/>
        <v/>
      </c>
      <c r="Q58" s="51" t="str">
        <f t="shared" si="3"/>
        <v/>
      </c>
      <c r="R58" s="53" t="str">
        <f t="shared" si="4"/>
        <v/>
      </c>
    </row>
    <row r="59" spans="1:18" ht="15">
      <c r="A59" s="1" t="str">
        <f>IF(B59="","",SUBTOTAL(3,$B$12:B59))</f>
        <v/>
      </c>
      <c r="B59" s="90"/>
      <c r="C59" s="10" t="str">
        <f>IF(B59="","",IF(ISNA(VLOOKUP($B59,'DANH SÁCH LỚP'!$B$2:$D$695,2,FALSE))=TRUE,"",VLOOKUP($B59,'DANH SÁCH LỚP'!$B$2:$D$695,2,FALSE)))</f>
        <v/>
      </c>
      <c r="D59" s="11" t="str">
        <f>IF(C59="","",IF(ISNA(VLOOKUP($B59,'DANH SÁCH LỚP'!$B$2:$D$695,3,FALSE))=TRUE,"",VLOOKUP($B59,'DANH SÁCH LỚP'!$B$2:$D$695,3,FALSE)))</f>
        <v/>
      </c>
      <c r="E59" s="35"/>
      <c r="F59" s="35"/>
      <c r="G59" s="35"/>
      <c r="H59" s="35"/>
      <c r="I59" s="35"/>
      <c r="J59" s="35"/>
      <c r="K59" s="35"/>
      <c r="L59" s="28" t="str">
        <f t="shared" si="0"/>
        <v/>
      </c>
      <c r="M59" s="59"/>
      <c r="N59" s="53" t="str">
        <f t="shared" si="1"/>
        <v/>
      </c>
      <c r="O59" s="35"/>
      <c r="P59" s="30" t="str">
        <f t="shared" si="2"/>
        <v/>
      </c>
      <c r="Q59" s="51" t="str">
        <f t="shared" si="3"/>
        <v/>
      </c>
      <c r="R59" s="53" t="str">
        <f t="shared" si="4"/>
        <v/>
      </c>
    </row>
    <row r="60" spans="1:18" ht="15">
      <c r="A60" s="1" t="str">
        <f>IF(B60="","",SUBTOTAL(3,$B$12:B60))</f>
        <v/>
      </c>
      <c r="B60" s="90"/>
      <c r="C60" s="10" t="str">
        <f>IF(B60="","",IF(ISNA(VLOOKUP($B60,'DANH SÁCH LỚP'!$B$2:$D$695,2,FALSE))=TRUE,"",VLOOKUP($B60,'DANH SÁCH LỚP'!$B$2:$D$695,2,FALSE)))</f>
        <v/>
      </c>
      <c r="D60" s="11" t="str">
        <f>IF(C60="","",IF(ISNA(VLOOKUP($B60,'DANH SÁCH LỚP'!$B$2:$D$695,3,FALSE))=TRUE,"",VLOOKUP($B60,'DANH SÁCH LỚP'!$B$2:$D$695,3,FALSE)))</f>
        <v/>
      </c>
      <c r="E60" s="35"/>
      <c r="F60" s="35"/>
      <c r="G60" s="35"/>
      <c r="H60" s="35"/>
      <c r="I60" s="35"/>
      <c r="J60" s="35"/>
      <c r="K60" s="35"/>
      <c r="L60" s="28" t="str">
        <f t="shared" si="0"/>
        <v/>
      </c>
      <c r="M60" s="59"/>
      <c r="N60" s="53" t="str">
        <f t="shared" si="1"/>
        <v/>
      </c>
      <c r="O60" s="35"/>
      <c r="P60" s="30" t="str">
        <f t="shared" si="2"/>
        <v/>
      </c>
      <c r="Q60" s="51" t="str">
        <f t="shared" si="3"/>
        <v/>
      </c>
      <c r="R60" s="53" t="str">
        <f t="shared" si="4"/>
        <v/>
      </c>
    </row>
    <row r="61" spans="1:18" ht="15">
      <c r="A61" s="1" t="str">
        <f>IF(B61="","",SUBTOTAL(3,$B$12:B61))</f>
        <v/>
      </c>
      <c r="B61" s="90"/>
      <c r="C61" s="10" t="str">
        <f>IF(B61="","",IF(ISNA(VLOOKUP($B61,'DANH SÁCH LỚP'!$B$2:$D$695,2,FALSE))=TRUE,"",VLOOKUP($B61,'DANH SÁCH LỚP'!$B$2:$D$695,2,FALSE)))</f>
        <v/>
      </c>
      <c r="D61" s="11" t="str">
        <f>IF(C61="","",IF(ISNA(VLOOKUP($B61,'DANH SÁCH LỚP'!$B$2:$D$695,3,FALSE))=TRUE,"",VLOOKUP($B61,'DANH SÁCH LỚP'!$B$2:$D$695,3,FALSE)))</f>
        <v/>
      </c>
      <c r="E61" s="35"/>
      <c r="F61" s="35"/>
      <c r="G61" s="35"/>
      <c r="H61" s="35"/>
      <c r="I61" s="35"/>
      <c r="J61" s="35"/>
      <c r="K61" s="35"/>
      <c r="L61" s="28" t="str">
        <f t="shared" si="0"/>
        <v/>
      </c>
      <c r="M61" s="59"/>
      <c r="N61" s="53" t="str">
        <f t="shared" si="1"/>
        <v/>
      </c>
      <c r="O61" s="35"/>
      <c r="P61" s="30" t="str">
        <f t="shared" si="2"/>
        <v/>
      </c>
      <c r="Q61" s="51" t="str">
        <f t="shared" si="3"/>
        <v/>
      </c>
      <c r="R61" s="53" t="str">
        <f t="shared" si="4"/>
        <v/>
      </c>
    </row>
    <row r="62" spans="1:18" ht="15">
      <c r="A62" s="1" t="str">
        <f>IF(B62="","",SUBTOTAL(3,$B$12:B62))</f>
        <v/>
      </c>
      <c r="B62" s="90"/>
      <c r="C62" s="10" t="str">
        <f>IF(B62="","",IF(ISNA(VLOOKUP($B62,'DANH SÁCH LỚP'!$B$2:$D$695,2,FALSE))=TRUE,"",VLOOKUP($B62,'DANH SÁCH LỚP'!$B$2:$D$695,2,FALSE)))</f>
        <v/>
      </c>
      <c r="D62" s="11" t="str">
        <f>IF(C62="","",IF(ISNA(VLOOKUP($B62,'DANH SÁCH LỚP'!$B$2:$D$695,3,FALSE))=TRUE,"",VLOOKUP($B62,'DANH SÁCH LỚP'!$B$2:$D$695,3,FALSE)))</f>
        <v/>
      </c>
      <c r="E62" s="35"/>
      <c r="F62" s="35"/>
      <c r="G62" s="35"/>
      <c r="H62" s="35"/>
      <c r="I62" s="35"/>
      <c r="J62" s="35"/>
      <c r="K62" s="35"/>
      <c r="L62" s="28" t="str">
        <f t="shared" si="0"/>
        <v/>
      </c>
      <c r="M62" s="59"/>
      <c r="N62" s="53" t="str">
        <f t="shared" si="1"/>
        <v/>
      </c>
      <c r="O62" s="35"/>
      <c r="P62" s="30" t="str">
        <f t="shared" si="2"/>
        <v/>
      </c>
      <c r="Q62" s="51" t="str">
        <f t="shared" si="3"/>
        <v/>
      </c>
      <c r="R62" s="53" t="str">
        <f t="shared" si="4"/>
        <v/>
      </c>
    </row>
    <row r="63" spans="1:18" ht="15">
      <c r="A63" s="1" t="str">
        <f>IF(B63="","",SUBTOTAL(3,$B$12:B63))</f>
        <v/>
      </c>
      <c r="B63" s="90"/>
      <c r="C63" s="10" t="str">
        <f>IF(B63="","",IF(ISNA(VLOOKUP($B63,'DANH SÁCH LỚP'!$B$2:$D$695,2,FALSE))=TRUE,"",VLOOKUP($B63,'DANH SÁCH LỚP'!$B$2:$D$695,2,FALSE)))</f>
        <v/>
      </c>
      <c r="D63" s="11" t="str">
        <f>IF(C63="","",IF(ISNA(VLOOKUP($B63,'DANH SÁCH LỚP'!$B$2:$D$695,3,FALSE))=TRUE,"",VLOOKUP($B63,'DANH SÁCH LỚP'!$B$2:$D$695,3,FALSE)))</f>
        <v/>
      </c>
      <c r="E63" s="35"/>
      <c r="F63" s="35"/>
      <c r="G63" s="35"/>
      <c r="H63" s="35"/>
      <c r="I63" s="35"/>
      <c r="J63" s="35"/>
      <c r="K63" s="35"/>
      <c r="L63" s="28" t="str">
        <f t="shared" si="0"/>
        <v/>
      </c>
      <c r="M63" s="59"/>
      <c r="N63" s="53" t="str">
        <f t="shared" si="1"/>
        <v/>
      </c>
      <c r="O63" s="35"/>
      <c r="P63" s="30" t="str">
        <f t="shared" si="2"/>
        <v/>
      </c>
      <c r="Q63" s="51" t="str">
        <f t="shared" si="3"/>
        <v/>
      </c>
      <c r="R63" s="53" t="str">
        <f t="shared" si="4"/>
        <v/>
      </c>
    </row>
    <row r="64" spans="1:18" ht="15">
      <c r="A64" s="1" t="str">
        <f>IF(B64="","",SUBTOTAL(3,$B$12:B64))</f>
        <v/>
      </c>
      <c r="B64" s="90"/>
      <c r="C64" s="10" t="str">
        <f>IF(B64="","",IF(ISNA(VLOOKUP($B64,'DANH SÁCH LỚP'!$B$2:$D$695,2,FALSE))=TRUE,"",VLOOKUP($B64,'DANH SÁCH LỚP'!$B$2:$D$695,2,FALSE)))</f>
        <v/>
      </c>
      <c r="D64" s="11" t="str">
        <f>IF(C64="","",IF(ISNA(VLOOKUP($B64,'DANH SÁCH LỚP'!$B$2:$D$695,3,FALSE))=TRUE,"",VLOOKUP($B64,'DANH SÁCH LỚP'!$B$2:$D$695,3,FALSE)))</f>
        <v/>
      </c>
      <c r="E64" s="35"/>
      <c r="F64" s="35"/>
      <c r="G64" s="35"/>
      <c r="H64" s="35"/>
      <c r="I64" s="35"/>
      <c r="J64" s="35"/>
      <c r="K64" s="35"/>
      <c r="L64" s="28" t="str">
        <f t="shared" si="0"/>
        <v/>
      </c>
      <c r="M64" s="59"/>
      <c r="N64" s="53" t="str">
        <f t="shared" si="1"/>
        <v/>
      </c>
      <c r="O64" s="35"/>
      <c r="P64" s="30" t="str">
        <f t="shared" si="2"/>
        <v/>
      </c>
      <c r="Q64" s="51" t="str">
        <f t="shared" si="3"/>
        <v/>
      </c>
      <c r="R64" s="53" t="str">
        <f t="shared" si="4"/>
        <v/>
      </c>
    </row>
    <row r="65" spans="1:18" ht="15">
      <c r="A65" s="1" t="str">
        <f>IF(B65="","",SUBTOTAL(3,$B$12:B65))</f>
        <v/>
      </c>
      <c r="B65" s="90"/>
      <c r="C65" s="10" t="str">
        <f>IF(B65="","",IF(ISNA(VLOOKUP($B65,'DANH SÁCH LỚP'!$B$2:$D$695,2,FALSE))=TRUE,"",VLOOKUP($B65,'DANH SÁCH LỚP'!$B$2:$D$695,2,FALSE)))</f>
        <v/>
      </c>
      <c r="D65" s="11" t="str">
        <f>IF(C65="","",IF(ISNA(VLOOKUP($B65,'DANH SÁCH LỚP'!$B$2:$D$695,3,FALSE))=TRUE,"",VLOOKUP($B65,'DANH SÁCH LỚP'!$B$2:$D$695,3,FALSE)))</f>
        <v/>
      </c>
      <c r="E65" s="35"/>
      <c r="F65" s="35"/>
      <c r="G65" s="35"/>
      <c r="H65" s="35"/>
      <c r="I65" s="35"/>
      <c r="J65" s="35"/>
      <c r="K65" s="35"/>
      <c r="L65" s="28" t="str">
        <f t="shared" si="0"/>
        <v/>
      </c>
      <c r="M65" s="59"/>
      <c r="N65" s="53" t="str">
        <f t="shared" si="1"/>
        <v/>
      </c>
      <c r="O65" s="35"/>
      <c r="P65" s="30" t="str">
        <f t="shared" si="2"/>
        <v/>
      </c>
      <c r="Q65" s="51" t="str">
        <f t="shared" si="3"/>
        <v/>
      </c>
      <c r="R65" s="53" t="str">
        <f t="shared" si="4"/>
        <v/>
      </c>
    </row>
    <row r="66" spans="1:18" ht="15">
      <c r="A66" s="1" t="str">
        <f>IF(B66="","",SUBTOTAL(3,$B$12:B66))</f>
        <v/>
      </c>
      <c r="B66" s="90"/>
      <c r="C66" s="10" t="str">
        <f>IF(B66="","",IF(ISNA(VLOOKUP($B66,'DANH SÁCH LỚP'!$B$2:$D$695,2,FALSE))=TRUE,"",VLOOKUP($B66,'DANH SÁCH LỚP'!$B$2:$D$695,2,FALSE)))</f>
        <v/>
      </c>
      <c r="D66" s="11" t="str">
        <f>IF(C66="","",IF(ISNA(VLOOKUP($B66,'DANH SÁCH LỚP'!$B$2:$D$695,3,FALSE))=TRUE,"",VLOOKUP($B66,'DANH SÁCH LỚP'!$B$2:$D$695,3,FALSE)))</f>
        <v/>
      </c>
      <c r="E66" s="35"/>
      <c r="F66" s="35"/>
      <c r="G66" s="35"/>
      <c r="H66" s="35"/>
      <c r="I66" s="35"/>
      <c r="J66" s="35"/>
      <c r="K66" s="35"/>
      <c r="L66" s="28" t="str">
        <f t="shared" si="0"/>
        <v/>
      </c>
      <c r="M66" s="59"/>
      <c r="N66" s="53" t="str">
        <f t="shared" si="1"/>
        <v/>
      </c>
      <c r="O66" s="35"/>
      <c r="P66" s="30" t="str">
        <f t="shared" si="2"/>
        <v/>
      </c>
      <c r="Q66" s="51" t="str">
        <f t="shared" si="3"/>
        <v/>
      </c>
      <c r="R66" s="53" t="str">
        <f t="shared" si="4"/>
        <v/>
      </c>
    </row>
    <row r="67" spans="1:18" ht="15">
      <c r="A67" s="1" t="str">
        <f>IF(B67="","",SUBTOTAL(3,$B$12:B67))</f>
        <v/>
      </c>
      <c r="B67" s="90"/>
      <c r="C67" s="10" t="str">
        <f>IF(B67="","",IF(ISNA(VLOOKUP($B67,'DANH SÁCH LỚP'!$B$2:$D$695,2,FALSE))=TRUE,"",VLOOKUP($B67,'DANH SÁCH LỚP'!$B$2:$D$695,2,FALSE)))</f>
        <v/>
      </c>
      <c r="D67" s="11" t="str">
        <f>IF(C67="","",IF(ISNA(VLOOKUP($B67,'DANH SÁCH LỚP'!$B$2:$D$695,3,FALSE))=TRUE,"",VLOOKUP($B67,'DANH SÁCH LỚP'!$B$2:$D$695,3,FALSE)))</f>
        <v/>
      </c>
      <c r="E67" s="35"/>
      <c r="F67" s="35"/>
      <c r="G67" s="35"/>
      <c r="H67" s="35"/>
      <c r="I67" s="35"/>
      <c r="J67" s="35"/>
      <c r="K67" s="35"/>
      <c r="L67" s="28" t="str">
        <f t="shared" si="0"/>
        <v/>
      </c>
      <c r="M67" s="59"/>
      <c r="N67" s="53" t="str">
        <f t="shared" si="1"/>
        <v/>
      </c>
      <c r="O67" s="35"/>
      <c r="P67" s="30" t="str">
        <f t="shared" si="2"/>
        <v/>
      </c>
      <c r="Q67" s="51" t="str">
        <f t="shared" si="3"/>
        <v/>
      </c>
      <c r="R67" s="53" t="str">
        <f t="shared" si="4"/>
        <v/>
      </c>
    </row>
    <row r="68" spans="1:18" ht="15">
      <c r="A68" s="1" t="str">
        <f>IF(B68="","",SUBTOTAL(3,$B$12:B68))</f>
        <v/>
      </c>
      <c r="B68" s="90"/>
      <c r="C68" s="10" t="str">
        <f>IF(B68="","",IF(ISNA(VLOOKUP($B68,'DANH SÁCH LỚP'!$B$2:$D$695,2,FALSE))=TRUE,"",VLOOKUP($B68,'DANH SÁCH LỚP'!$B$2:$D$695,2,FALSE)))</f>
        <v/>
      </c>
      <c r="D68" s="11" t="str">
        <f>IF(C68="","",IF(ISNA(VLOOKUP($B68,'DANH SÁCH LỚP'!$B$2:$D$695,3,FALSE))=TRUE,"",VLOOKUP($B68,'DANH SÁCH LỚP'!$B$2:$D$695,3,FALSE)))</f>
        <v/>
      </c>
      <c r="E68" s="35"/>
      <c r="F68" s="35"/>
      <c r="G68" s="35"/>
      <c r="H68" s="35"/>
      <c r="I68" s="35"/>
      <c r="J68" s="35"/>
      <c r="K68" s="35"/>
      <c r="L68" s="28" t="str">
        <f t="shared" si="0"/>
        <v/>
      </c>
      <c r="M68" s="59"/>
      <c r="N68" s="53" t="str">
        <f t="shared" si="1"/>
        <v/>
      </c>
      <c r="O68" s="35"/>
      <c r="P68" s="30" t="str">
        <f t="shared" si="2"/>
        <v/>
      </c>
      <c r="Q68" s="51" t="str">
        <f t="shared" si="3"/>
        <v/>
      </c>
      <c r="R68" s="53" t="str">
        <f t="shared" si="4"/>
        <v/>
      </c>
    </row>
    <row r="69" spans="1:18" ht="15">
      <c r="A69" s="1" t="str">
        <f>IF(B69="","",SUBTOTAL(3,$B$12:B69))</f>
        <v/>
      </c>
      <c r="B69" s="90"/>
      <c r="C69" s="10" t="str">
        <f>IF(B69="","",IF(ISNA(VLOOKUP($B69,'DANH SÁCH LỚP'!$B$2:$D$695,2,FALSE))=TRUE,"",VLOOKUP($B69,'DANH SÁCH LỚP'!$B$2:$D$695,2,FALSE)))</f>
        <v/>
      </c>
      <c r="D69" s="11" t="str">
        <f>IF(C69="","",IF(ISNA(VLOOKUP($B69,'DANH SÁCH LỚP'!$B$2:$D$695,3,FALSE))=TRUE,"",VLOOKUP($B69,'DANH SÁCH LỚP'!$B$2:$D$695,3,FALSE)))</f>
        <v/>
      </c>
      <c r="E69" s="35"/>
      <c r="F69" s="35"/>
      <c r="G69" s="35"/>
      <c r="H69" s="35"/>
      <c r="I69" s="35"/>
      <c r="J69" s="35"/>
      <c r="K69" s="35"/>
      <c r="L69" s="28" t="str">
        <f t="shared" si="0"/>
        <v/>
      </c>
      <c r="M69" s="59"/>
      <c r="N69" s="53" t="str">
        <f t="shared" si="1"/>
        <v/>
      </c>
      <c r="O69" s="35"/>
      <c r="P69" s="30" t="str">
        <f t="shared" si="2"/>
        <v/>
      </c>
      <c r="Q69" s="51" t="str">
        <f t="shared" si="3"/>
        <v/>
      </c>
      <c r="R69" s="53" t="str">
        <f t="shared" si="4"/>
        <v/>
      </c>
    </row>
    <row r="70" spans="1:18" ht="15">
      <c r="A70" s="1" t="str">
        <f>IF(B70="","",SUBTOTAL(3,$B$12:B70))</f>
        <v/>
      </c>
      <c r="B70" s="90"/>
      <c r="C70" s="10" t="str">
        <f>IF(B70="","",IF(ISNA(VLOOKUP($B70,'DANH SÁCH LỚP'!$B$2:$D$695,2,FALSE))=TRUE,"",VLOOKUP($B70,'DANH SÁCH LỚP'!$B$2:$D$695,2,FALSE)))</f>
        <v/>
      </c>
      <c r="D70" s="11" t="str">
        <f>IF(C70="","",IF(ISNA(VLOOKUP($B70,'DANH SÁCH LỚP'!$B$2:$D$695,3,FALSE))=TRUE,"",VLOOKUP($B70,'DANH SÁCH LỚP'!$B$2:$D$695,3,FALSE)))</f>
        <v/>
      </c>
      <c r="E70" s="35"/>
      <c r="F70" s="35"/>
      <c r="G70" s="35"/>
      <c r="H70" s="35"/>
      <c r="I70" s="35"/>
      <c r="J70" s="35"/>
      <c r="K70" s="35"/>
      <c r="L70" s="28" t="str">
        <f t="shared" si="0"/>
        <v/>
      </c>
      <c r="M70" s="59"/>
      <c r="N70" s="53" t="str">
        <f t="shared" si="1"/>
        <v/>
      </c>
      <c r="O70" s="35"/>
      <c r="P70" s="30" t="str">
        <f t="shared" si="2"/>
        <v/>
      </c>
      <c r="Q70" s="51" t="str">
        <f t="shared" si="3"/>
        <v/>
      </c>
      <c r="R70" s="53" t="str">
        <f t="shared" si="4"/>
        <v/>
      </c>
    </row>
    <row r="71" spans="1:18" ht="15">
      <c r="A71" s="1" t="str">
        <f>IF(B71="","",SUBTOTAL(3,$B$12:B71))</f>
        <v/>
      </c>
      <c r="B71" s="90"/>
      <c r="C71" s="10" t="str">
        <f>IF(B71="","",IF(ISNA(VLOOKUP($B71,'DANH SÁCH LỚP'!$B$2:$D$695,2,FALSE))=TRUE,"",VLOOKUP($B71,'DANH SÁCH LỚP'!$B$2:$D$695,2,FALSE)))</f>
        <v/>
      </c>
      <c r="D71" s="11" t="str">
        <f>IF(C71="","",IF(ISNA(VLOOKUP($B71,'DANH SÁCH LỚP'!$B$2:$D$695,3,FALSE))=TRUE,"",VLOOKUP($B71,'DANH SÁCH LỚP'!$B$2:$D$695,3,FALSE)))</f>
        <v/>
      </c>
      <c r="E71" s="35"/>
      <c r="F71" s="35"/>
      <c r="G71" s="35"/>
      <c r="H71" s="35"/>
      <c r="I71" s="35"/>
      <c r="J71" s="35"/>
      <c r="K71" s="35"/>
      <c r="L71" s="28" t="str">
        <f t="shared" si="0"/>
        <v/>
      </c>
      <c r="M71" s="59"/>
      <c r="N71" s="53" t="str">
        <f t="shared" si="1"/>
        <v/>
      </c>
      <c r="O71" s="35"/>
      <c r="P71" s="30" t="str">
        <f t="shared" si="2"/>
        <v/>
      </c>
      <c r="Q71" s="51" t="str">
        <f t="shared" si="3"/>
        <v/>
      </c>
      <c r="R71" s="53" t="str">
        <f t="shared" si="4"/>
        <v/>
      </c>
    </row>
    <row r="72" spans="1:18" ht="15">
      <c r="A72" s="1" t="str">
        <f>IF(B72="","",SUBTOTAL(3,$B$12:B72))</f>
        <v/>
      </c>
      <c r="B72" s="90"/>
      <c r="C72" s="10" t="str">
        <f>IF(B72="","",IF(ISNA(VLOOKUP($B72,'DANH SÁCH LỚP'!$B$2:$D$695,2,FALSE))=TRUE,"",VLOOKUP($B72,'DANH SÁCH LỚP'!$B$2:$D$695,2,FALSE)))</f>
        <v/>
      </c>
      <c r="D72" s="11" t="str">
        <f>IF(C72="","",IF(ISNA(VLOOKUP($B72,'DANH SÁCH LỚP'!$B$2:$D$695,3,FALSE))=TRUE,"",VLOOKUP($B72,'DANH SÁCH LỚP'!$B$2:$D$695,3,FALSE)))</f>
        <v/>
      </c>
      <c r="E72" s="35"/>
      <c r="F72" s="35"/>
      <c r="G72" s="35"/>
      <c r="H72" s="35"/>
      <c r="I72" s="35"/>
      <c r="J72" s="35"/>
      <c r="K72" s="35"/>
      <c r="L72" s="28" t="str">
        <f t="shared" si="0"/>
        <v/>
      </c>
      <c r="M72" s="59"/>
      <c r="N72" s="53" t="str">
        <f t="shared" si="1"/>
        <v/>
      </c>
      <c r="O72" s="35"/>
      <c r="P72" s="30" t="str">
        <f t="shared" si="2"/>
        <v/>
      </c>
      <c r="Q72" s="51" t="str">
        <f t="shared" si="3"/>
        <v/>
      </c>
      <c r="R72" s="53" t="str">
        <f t="shared" si="4"/>
        <v/>
      </c>
    </row>
    <row r="73" spans="1:18" ht="15">
      <c r="A73" s="1" t="str">
        <f>IF(B73="","",SUBTOTAL(3,$B$12:B73))</f>
        <v/>
      </c>
      <c r="B73" s="90"/>
      <c r="C73" s="10" t="str">
        <f>IF(B73="","",IF(ISNA(VLOOKUP($B73,'DANH SÁCH LỚP'!$B$2:$D$695,2,FALSE))=TRUE,"",VLOOKUP($B73,'DANH SÁCH LỚP'!$B$2:$D$695,2,FALSE)))</f>
        <v/>
      </c>
      <c r="D73" s="11" t="str">
        <f>IF(C73="","",IF(ISNA(VLOOKUP($B73,'DANH SÁCH LỚP'!$B$2:$D$695,3,FALSE))=TRUE,"",VLOOKUP($B73,'DANH SÁCH LỚP'!$B$2:$D$695,3,FALSE)))</f>
        <v/>
      </c>
      <c r="E73" s="35"/>
      <c r="F73" s="35"/>
      <c r="G73" s="35"/>
      <c r="H73" s="35"/>
      <c r="I73" s="35"/>
      <c r="J73" s="35"/>
      <c r="K73" s="35"/>
      <c r="L73" s="28" t="str">
        <f t="shared" si="0"/>
        <v/>
      </c>
      <c r="M73" s="59"/>
      <c r="N73" s="53" t="str">
        <f t="shared" si="1"/>
        <v/>
      </c>
      <c r="O73" s="35"/>
      <c r="P73" s="30" t="str">
        <f t="shared" si="2"/>
        <v/>
      </c>
      <c r="Q73" s="51" t="str">
        <f t="shared" si="3"/>
        <v/>
      </c>
      <c r="R73" s="53" t="str">
        <f t="shared" si="4"/>
        <v/>
      </c>
    </row>
    <row r="74" spans="1:18" ht="15">
      <c r="A74" s="1" t="str">
        <f>IF(B74="","",SUBTOTAL(3,$B$12:B74))</f>
        <v/>
      </c>
      <c r="B74" s="90"/>
      <c r="C74" s="10" t="str">
        <f>IF(B74="","",IF(ISNA(VLOOKUP($B74,'DANH SÁCH LỚP'!$B$2:$D$695,2,FALSE))=TRUE,"",VLOOKUP($B74,'DANH SÁCH LỚP'!$B$2:$D$695,2,FALSE)))</f>
        <v/>
      </c>
      <c r="D74" s="11" t="str">
        <f>IF(C74="","",IF(ISNA(VLOOKUP($B74,'DANH SÁCH LỚP'!$B$2:$D$695,3,FALSE))=TRUE,"",VLOOKUP($B74,'DANH SÁCH LỚP'!$B$2:$D$695,3,FALSE)))</f>
        <v/>
      </c>
      <c r="E74" s="35"/>
      <c r="F74" s="35"/>
      <c r="G74" s="35"/>
      <c r="H74" s="35"/>
      <c r="I74" s="35"/>
      <c r="J74" s="35"/>
      <c r="K74" s="35"/>
      <c r="L74" s="28" t="str">
        <f t="shared" si="0"/>
        <v/>
      </c>
      <c r="M74" s="59"/>
      <c r="N74" s="53" t="str">
        <f t="shared" si="1"/>
        <v/>
      </c>
      <c r="O74" s="35"/>
      <c r="P74" s="30" t="str">
        <f t="shared" si="2"/>
        <v/>
      </c>
      <c r="Q74" s="51" t="str">
        <f t="shared" si="3"/>
        <v/>
      </c>
      <c r="R74" s="53" t="str">
        <f t="shared" si="4"/>
        <v/>
      </c>
    </row>
    <row r="75" spans="1:18" ht="15">
      <c r="A75" s="1" t="str">
        <f>IF(B75="","",SUBTOTAL(3,$B$12:B75))</f>
        <v/>
      </c>
      <c r="B75" s="90"/>
      <c r="C75" s="10" t="str">
        <f>IF(B75="","",IF(ISNA(VLOOKUP($B75,'DANH SÁCH LỚP'!$B$2:$D$695,2,FALSE))=TRUE,"",VLOOKUP($B75,'DANH SÁCH LỚP'!$B$2:$D$695,2,FALSE)))</f>
        <v/>
      </c>
      <c r="D75" s="11" t="str">
        <f>IF(C75="","",IF(ISNA(VLOOKUP($B75,'DANH SÁCH LỚP'!$B$2:$D$695,3,FALSE))=TRUE,"",VLOOKUP($B75,'DANH SÁCH LỚP'!$B$2:$D$695,3,FALSE)))</f>
        <v/>
      </c>
      <c r="E75" s="35"/>
      <c r="F75" s="35"/>
      <c r="G75" s="35"/>
      <c r="H75" s="35"/>
      <c r="I75" s="35"/>
      <c r="J75" s="35"/>
      <c r="K75" s="35"/>
      <c r="L75" s="28" t="str">
        <f t="shared" si="0"/>
        <v/>
      </c>
      <c r="M75" s="59"/>
      <c r="N75" s="53" t="str">
        <f t="shared" si="1"/>
        <v/>
      </c>
      <c r="O75" s="35"/>
      <c r="P75" s="30" t="str">
        <f t="shared" si="2"/>
        <v/>
      </c>
      <c r="Q75" s="51" t="str">
        <f t="shared" si="3"/>
        <v/>
      </c>
      <c r="R75" s="53" t="str">
        <f t="shared" si="4"/>
        <v/>
      </c>
    </row>
    <row r="76" spans="1:18" ht="15">
      <c r="A76" s="1" t="str">
        <f>IF(B76="","",SUBTOTAL(3,$B$12:B76))</f>
        <v/>
      </c>
      <c r="B76" s="90"/>
      <c r="C76" s="10" t="str">
        <f>IF(B76="","",IF(ISNA(VLOOKUP($B76,'DANH SÁCH LỚP'!$B$2:$D$695,2,FALSE))=TRUE,"",VLOOKUP($B76,'DANH SÁCH LỚP'!$B$2:$D$695,2,FALSE)))</f>
        <v/>
      </c>
      <c r="D76" s="11" t="str">
        <f>IF(C76="","",IF(ISNA(VLOOKUP($B76,'DANH SÁCH LỚP'!$B$2:$D$695,3,FALSE))=TRUE,"",VLOOKUP($B76,'DANH SÁCH LỚP'!$B$2:$D$695,3,FALSE)))</f>
        <v/>
      </c>
      <c r="E76" s="35"/>
      <c r="F76" s="35"/>
      <c r="G76" s="35"/>
      <c r="H76" s="35"/>
      <c r="I76" s="35"/>
      <c r="J76" s="35"/>
      <c r="K76" s="35"/>
      <c r="L76" s="28" t="str">
        <f t="shared" si="0"/>
        <v/>
      </c>
      <c r="M76" s="59"/>
      <c r="N76" s="53" t="str">
        <f t="shared" si="1"/>
        <v/>
      </c>
      <c r="O76" s="35"/>
      <c r="P76" s="30" t="str">
        <f t="shared" si="2"/>
        <v/>
      </c>
      <c r="Q76" s="51" t="str">
        <f t="shared" si="3"/>
        <v/>
      </c>
      <c r="R76" s="53" t="str">
        <f t="shared" si="4"/>
        <v/>
      </c>
    </row>
    <row r="77" spans="1:18" ht="15">
      <c r="A77" s="1" t="str">
        <f>IF(B77="","",SUBTOTAL(3,$B$12:B77))</f>
        <v/>
      </c>
      <c r="B77" s="90"/>
      <c r="C77" s="10" t="str">
        <f>IF(B77="","",IF(ISNA(VLOOKUP($B77,'DANH SÁCH LỚP'!$B$2:$D$695,2,FALSE))=TRUE,"",VLOOKUP($B77,'DANH SÁCH LỚP'!$B$2:$D$695,2,FALSE)))</f>
        <v/>
      </c>
      <c r="D77" s="11" t="str">
        <f>IF(C77="","",IF(ISNA(VLOOKUP($B77,'DANH SÁCH LỚP'!$B$2:$D$695,3,FALSE))=TRUE,"",VLOOKUP($B77,'DANH SÁCH LỚP'!$B$2:$D$695,3,FALSE)))</f>
        <v/>
      </c>
      <c r="E77" s="35"/>
      <c r="F77" s="35"/>
      <c r="G77" s="35"/>
      <c r="H77" s="35"/>
      <c r="I77" s="35"/>
      <c r="J77" s="35"/>
      <c r="K77" s="35"/>
      <c r="L77" s="28" t="str">
        <f t="shared" si="0"/>
        <v/>
      </c>
      <c r="M77" s="59"/>
      <c r="N77" s="53" t="str">
        <f t="shared" ref="N77:N101" si="5">IF(OR(B77="",$C$6="",$J$6="",$I$119=""),"",IF(OR(L77&lt;3,M77/($J$6*30)&gt;0.2),"Cấm thi",""))</f>
        <v/>
      </c>
      <c r="O77" s="35"/>
      <c r="P77" s="30" t="str">
        <f t="shared" si="2"/>
        <v/>
      </c>
      <c r="Q77" s="51" t="str">
        <f t="shared" si="3"/>
        <v/>
      </c>
      <c r="R77" s="53" t="str">
        <f t="shared" si="4"/>
        <v/>
      </c>
    </row>
    <row r="78" spans="1:18" ht="15">
      <c r="A78" s="1" t="str">
        <f>IF(B78="","",SUBTOTAL(3,$B$12:B78))</f>
        <v/>
      </c>
      <c r="B78" s="90"/>
      <c r="C78" s="10" t="str">
        <f>IF(B78="","",IF(ISNA(VLOOKUP($B78,'DANH SÁCH LỚP'!$B$2:$D$695,2,FALSE))=TRUE,"",VLOOKUP($B78,'DANH SÁCH LỚP'!$B$2:$D$695,2,FALSE)))</f>
        <v/>
      </c>
      <c r="D78" s="11" t="str">
        <f>IF(C78="","",IF(ISNA(VLOOKUP($B78,'DANH SÁCH LỚP'!$B$2:$D$695,3,FALSE))=TRUE,"",VLOOKUP($B78,'DANH SÁCH LỚP'!$B$2:$D$695,3,FALSE)))</f>
        <v/>
      </c>
      <c r="E78" s="35"/>
      <c r="F78" s="35"/>
      <c r="G78" s="35"/>
      <c r="H78" s="35"/>
      <c r="I78" s="35"/>
      <c r="J78" s="35"/>
      <c r="K78" s="35"/>
      <c r="L78" s="28" t="str">
        <f t="shared" si="0"/>
        <v/>
      </c>
      <c r="M78" s="59"/>
      <c r="N78" s="53" t="str">
        <f t="shared" si="5"/>
        <v/>
      </c>
      <c r="O78" s="35"/>
      <c r="P78" s="30" t="str">
        <f t="shared" si="2"/>
        <v/>
      </c>
      <c r="Q78" s="51" t="str">
        <f t="shared" si="3"/>
        <v/>
      </c>
      <c r="R78" s="53" t="str">
        <f t="shared" si="4"/>
        <v/>
      </c>
    </row>
    <row r="79" spans="1:18" ht="15">
      <c r="A79" s="1" t="str">
        <f>IF(B79="","",SUBTOTAL(3,$B$12:B79))</f>
        <v/>
      </c>
      <c r="B79" s="90"/>
      <c r="C79" s="10" t="str">
        <f>IF(B79="","",IF(ISNA(VLOOKUP($B79,'DANH SÁCH LỚP'!$B$2:$D$695,2,FALSE))=TRUE,"",VLOOKUP($B79,'DANH SÁCH LỚP'!$B$2:$D$695,2,FALSE)))</f>
        <v/>
      </c>
      <c r="D79" s="11" t="str">
        <f>IF(C79="","",IF(ISNA(VLOOKUP($B79,'DANH SÁCH LỚP'!$B$2:$D$695,3,FALSE))=TRUE,"",VLOOKUP($B79,'DANH SÁCH LỚP'!$B$2:$D$695,3,FALSE)))</f>
        <v/>
      </c>
      <c r="E79" s="35"/>
      <c r="F79" s="35"/>
      <c r="G79" s="35"/>
      <c r="H79" s="35"/>
      <c r="I79" s="35"/>
      <c r="J79" s="35"/>
      <c r="K79" s="35"/>
      <c r="L79" s="28" t="str">
        <f t="shared" si="0"/>
        <v/>
      </c>
      <c r="M79" s="59"/>
      <c r="N79" s="53" t="str">
        <f t="shared" si="5"/>
        <v/>
      </c>
      <c r="O79" s="35"/>
      <c r="P79" s="30" t="str">
        <f t="shared" ref="P79:P101" si="6">IF(OR(B79="",$C$6="",$J$6="",$I$119=""),"",IF(ISNUMBER(E79)=TRUE,E79,ROUND((L79*0.4+O79*0.6),1)))</f>
        <v/>
      </c>
      <c r="Q79" s="51" t="str">
        <f t="shared" ref="Q79:Q101" si="7">IF(B79="","",IF(P79="","KXL",IF(P79&lt;4,"Kém",IF(P79&lt;5,"Yếu",IF(P79&lt;6,"TB",IF(P79&lt;7,"TBK",IF(P79&lt;8,"Khá",IF(P79&lt;9,"Giỏi","XS"))))))))</f>
        <v/>
      </c>
      <c r="R79" s="53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90"/>
      <c r="C80" s="10" t="str">
        <f>IF(B80="","",IF(ISNA(VLOOKUP($B80,'DANH SÁCH LỚP'!$B$2:$D$695,2,FALSE))=TRUE,"",VLOOKUP($B80,'DANH SÁCH LỚP'!$B$2:$D$695,2,FALSE)))</f>
        <v/>
      </c>
      <c r="D80" s="11" t="str">
        <f>IF(C80="","",IF(ISNA(VLOOKUP($B80,'DANH SÁCH LỚP'!$B$2:$D$695,3,FALSE))=TRUE,"",VLOOKUP($B80,'DANH SÁCH LỚP'!$B$2:$D$695,3,FALSE)))</f>
        <v/>
      </c>
      <c r="E80" s="35"/>
      <c r="F80" s="35"/>
      <c r="G80" s="35"/>
      <c r="H80" s="35"/>
      <c r="I80" s="35"/>
      <c r="J80" s="35"/>
      <c r="K80" s="35"/>
      <c r="L80" s="28" t="str">
        <f t="shared" si="0"/>
        <v/>
      </c>
      <c r="M80" s="59"/>
      <c r="N80" s="53" t="str">
        <f t="shared" si="5"/>
        <v/>
      </c>
      <c r="O80" s="35"/>
      <c r="P80" s="30" t="str">
        <f t="shared" si="6"/>
        <v/>
      </c>
      <c r="Q80" s="51" t="str">
        <f t="shared" si="7"/>
        <v/>
      </c>
      <c r="R80" s="53" t="str">
        <f t="shared" si="8"/>
        <v/>
      </c>
    </row>
    <row r="81" spans="1:18" ht="15">
      <c r="A81" s="1" t="str">
        <f>IF(B81="","",SUBTOTAL(3,$B$12:B81))</f>
        <v/>
      </c>
      <c r="B81" s="90"/>
      <c r="C81" s="10" t="str">
        <f>IF(B81="","",IF(ISNA(VLOOKUP($B81,'DANH SÁCH LỚP'!$B$2:$D$695,2,FALSE))=TRUE,"",VLOOKUP($B81,'DANH SÁCH LỚP'!$B$2:$D$695,2,FALSE)))</f>
        <v/>
      </c>
      <c r="D81" s="11" t="str">
        <f>IF(C81="","",IF(ISNA(VLOOKUP($B81,'DANH SÁCH LỚP'!$B$2:$D$695,3,FALSE))=TRUE,"",VLOOKUP($B81,'DANH SÁCH LỚP'!$B$2:$D$695,3,FALSE)))</f>
        <v/>
      </c>
      <c r="E81" s="35"/>
      <c r="F81" s="35"/>
      <c r="G81" s="35"/>
      <c r="H81" s="35"/>
      <c r="I81" s="35"/>
      <c r="J81" s="35"/>
      <c r="K81" s="35"/>
      <c r="L81" s="28" t="str">
        <f t="shared" si="0"/>
        <v/>
      </c>
      <c r="M81" s="59"/>
      <c r="N81" s="53" t="str">
        <f t="shared" si="5"/>
        <v/>
      </c>
      <c r="O81" s="35"/>
      <c r="P81" s="30" t="str">
        <f t="shared" si="6"/>
        <v/>
      </c>
      <c r="Q81" s="51" t="str">
        <f t="shared" si="7"/>
        <v/>
      </c>
      <c r="R81" s="53" t="str">
        <f t="shared" si="8"/>
        <v/>
      </c>
    </row>
    <row r="82" spans="1:18" ht="15">
      <c r="A82" s="1" t="str">
        <f>IF(B82="","",SUBTOTAL(3,$B$12:B82))</f>
        <v/>
      </c>
      <c r="B82" s="90"/>
      <c r="C82" s="10" t="str">
        <f>IF(B82="","",IF(ISNA(VLOOKUP($B82,'DANH SÁCH LỚP'!$B$2:$D$695,2,FALSE))=TRUE,"",VLOOKUP($B82,'DANH SÁCH LỚP'!$B$2:$D$695,2,FALSE)))</f>
        <v/>
      </c>
      <c r="D82" s="11" t="str">
        <f>IF(C82="","",IF(ISNA(VLOOKUP($B82,'DANH SÁCH LỚP'!$B$2:$D$695,3,FALSE))=TRUE,"",VLOOKUP($B82,'DANH SÁCH LỚP'!$B$2:$D$695,3,FALSE)))</f>
        <v/>
      </c>
      <c r="E82" s="35"/>
      <c r="F82" s="35"/>
      <c r="G82" s="35"/>
      <c r="H82" s="35"/>
      <c r="I82" s="35"/>
      <c r="J82" s="35"/>
      <c r="K82" s="35"/>
      <c r="L82" s="28" t="str">
        <f t="shared" si="0"/>
        <v/>
      </c>
      <c r="M82" s="59"/>
      <c r="N82" s="53" t="str">
        <f t="shared" si="5"/>
        <v/>
      </c>
      <c r="O82" s="35"/>
      <c r="P82" s="30" t="str">
        <f t="shared" si="6"/>
        <v/>
      </c>
      <c r="Q82" s="51" t="str">
        <f t="shared" si="7"/>
        <v/>
      </c>
      <c r="R82" s="53" t="str">
        <f t="shared" si="8"/>
        <v/>
      </c>
    </row>
    <row r="83" spans="1:18" ht="15">
      <c r="A83" s="1" t="str">
        <f>IF(B83="","",SUBTOTAL(3,$B$12:B83))</f>
        <v/>
      </c>
      <c r="B83" s="90"/>
      <c r="C83" s="10" t="str">
        <f>IF(B83="","",IF(ISNA(VLOOKUP($B83,'DANH SÁCH LỚP'!$B$2:$D$695,2,FALSE))=TRUE,"",VLOOKUP($B83,'DANH SÁCH LỚP'!$B$2:$D$695,2,FALSE)))</f>
        <v/>
      </c>
      <c r="D83" s="11" t="str">
        <f>IF(C83="","",IF(ISNA(VLOOKUP($B83,'DANH SÁCH LỚP'!$B$2:$D$695,3,FALSE))=TRUE,"",VLOOKUP($B83,'DANH SÁCH LỚP'!$B$2:$D$695,3,FALSE)))</f>
        <v/>
      </c>
      <c r="E83" s="35"/>
      <c r="F83" s="35"/>
      <c r="G83" s="35"/>
      <c r="H83" s="35"/>
      <c r="I83" s="35"/>
      <c r="J83" s="35"/>
      <c r="K83" s="35"/>
      <c r="L83" s="28" t="str">
        <f t="shared" si="0"/>
        <v/>
      </c>
      <c r="M83" s="59"/>
      <c r="N83" s="53" t="str">
        <f t="shared" si="5"/>
        <v/>
      </c>
      <c r="O83" s="35"/>
      <c r="P83" s="30" t="str">
        <f t="shared" si="6"/>
        <v/>
      </c>
      <c r="Q83" s="51" t="str">
        <f t="shared" si="7"/>
        <v/>
      </c>
      <c r="R83" s="53" t="str">
        <f t="shared" si="8"/>
        <v/>
      </c>
    </row>
    <row r="84" spans="1:18" ht="15">
      <c r="A84" s="1" t="str">
        <f>IF(B84="","",SUBTOTAL(3,$B$12:B84))</f>
        <v/>
      </c>
      <c r="B84" s="90"/>
      <c r="C84" s="10" t="str">
        <f>IF(B84="","",IF(ISNA(VLOOKUP($B84,'DANH SÁCH LỚP'!$B$2:$D$695,2,FALSE))=TRUE,"",VLOOKUP($B84,'DANH SÁCH LỚP'!$B$2:$D$695,2,FALSE)))</f>
        <v/>
      </c>
      <c r="D84" s="11" t="str">
        <f>IF(C84="","",IF(ISNA(VLOOKUP($B84,'DANH SÁCH LỚP'!$B$2:$D$695,3,FALSE))=TRUE,"",VLOOKUP($B84,'DANH SÁCH LỚP'!$B$2:$D$695,3,FALSE)))</f>
        <v/>
      </c>
      <c r="E84" s="35"/>
      <c r="F84" s="35"/>
      <c r="G84" s="35"/>
      <c r="H84" s="35"/>
      <c r="I84" s="35"/>
      <c r="J84" s="35"/>
      <c r="K84" s="35"/>
      <c r="L84" s="28" t="str">
        <f t="shared" si="0"/>
        <v/>
      </c>
      <c r="M84" s="59"/>
      <c r="N84" s="53" t="str">
        <f t="shared" si="5"/>
        <v/>
      </c>
      <c r="O84" s="35"/>
      <c r="P84" s="30" t="str">
        <f t="shared" si="6"/>
        <v/>
      </c>
      <c r="Q84" s="51" t="str">
        <f t="shared" si="7"/>
        <v/>
      </c>
      <c r="R84" s="53" t="str">
        <f t="shared" si="8"/>
        <v/>
      </c>
    </row>
    <row r="85" spans="1:18" ht="15">
      <c r="A85" s="1" t="str">
        <f>IF(B85="","",SUBTOTAL(3,$B$12:B85))</f>
        <v/>
      </c>
      <c r="B85" s="90"/>
      <c r="C85" s="10" t="str">
        <f>IF(B85="","",IF(ISNA(VLOOKUP($B85,'DANH SÁCH LỚP'!$B$2:$D$695,2,FALSE))=TRUE,"",VLOOKUP($B85,'DANH SÁCH LỚP'!$B$2:$D$695,2,FALSE)))</f>
        <v/>
      </c>
      <c r="D85" s="11" t="str">
        <f>IF(C85="","",IF(ISNA(VLOOKUP($B85,'DANH SÁCH LỚP'!$B$2:$D$695,3,FALSE))=TRUE,"",VLOOKUP($B85,'DANH SÁCH LỚP'!$B$2:$D$695,3,FALSE)))</f>
        <v/>
      </c>
      <c r="E85" s="35"/>
      <c r="F85" s="35"/>
      <c r="G85" s="35"/>
      <c r="H85" s="35"/>
      <c r="I85" s="35"/>
      <c r="J85" s="35"/>
      <c r="K85" s="35"/>
      <c r="L85" s="28" t="str">
        <f t="shared" si="0"/>
        <v/>
      </c>
      <c r="M85" s="59"/>
      <c r="N85" s="53" t="str">
        <f t="shared" si="5"/>
        <v/>
      </c>
      <c r="O85" s="35"/>
      <c r="P85" s="30" t="str">
        <f t="shared" si="6"/>
        <v/>
      </c>
      <c r="Q85" s="51" t="str">
        <f t="shared" si="7"/>
        <v/>
      </c>
      <c r="R85" s="53" t="str">
        <f t="shared" si="8"/>
        <v/>
      </c>
    </row>
    <row r="86" spans="1:18" ht="15">
      <c r="A86" s="1" t="str">
        <f>IF(B86="","",SUBTOTAL(3,$B$12:B86))</f>
        <v/>
      </c>
      <c r="B86" s="90"/>
      <c r="C86" s="10" t="str">
        <f>IF(B86="","",IF(ISNA(VLOOKUP($B86,'DANH SÁCH LỚP'!$B$2:$D$695,2,FALSE))=TRUE,"",VLOOKUP($B86,'DANH SÁCH LỚP'!$B$2:$D$695,2,FALSE)))</f>
        <v/>
      </c>
      <c r="D86" s="11" t="str">
        <f>IF(C86="","",IF(ISNA(VLOOKUP($B86,'DANH SÁCH LỚP'!$B$2:$D$695,3,FALSE))=TRUE,"",VLOOKUP($B86,'DANH SÁCH LỚP'!$B$2:$D$695,3,FALSE)))</f>
        <v/>
      </c>
      <c r="E86" s="35"/>
      <c r="F86" s="35"/>
      <c r="G86" s="35"/>
      <c r="H86" s="35"/>
      <c r="I86" s="35"/>
      <c r="J86" s="35"/>
      <c r="K86" s="35"/>
      <c r="L86" s="28" t="str">
        <f t="shared" si="0"/>
        <v/>
      </c>
      <c r="M86" s="59"/>
      <c r="N86" s="53" t="str">
        <f t="shared" si="5"/>
        <v/>
      </c>
      <c r="O86" s="35"/>
      <c r="P86" s="30" t="str">
        <f t="shared" si="6"/>
        <v/>
      </c>
      <c r="Q86" s="51" t="str">
        <f t="shared" si="7"/>
        <v/>
      </c>
      <c r="R86" s="53" t="str">
        <f t="shared" si="8"/>
        <v/>
      </c>
    </row>
    <row r="87" spans="1:18" ht="15">
      <c r="A87" s="1" t="str">
        <f>IF(B87="","",SUBTOTAL(3,$B$12:B87))</f>
        <v/>
      </c>
      <c r="B87" s="90"/>
      <c r="C87" s="10" t="str">
        <f>IF(B87="","",IF(ISNA(VLOOKUP($B87,'DANH SÁCH LỚP'!$B$2:$D$695,2,FALSE))=TRUE,"",VLOOKUP($B87,'DANH SÁCH LỚP'!$B$2:$D$695,2,FALSE)))</f>
        <v/>
      </c>
      <c r="D87" s="11" t="str">
        <f>IF(C87="","",IF(ISNA(VLOOKUP($B87,'DANH SÁCH LỚP'!$B$2:$D$695,3,FALSE))=TRUE,"",VLOOKUP($B87,'DANH SÁCH LỚP'!$B$2:$D$695,3,FALSE)))</f>
        <v/>
      </c>
      <c r="E87" s="35"/>
      <c r="F87" s="35"/>
      <c r="G87" s="35"/>
      <c r="H87" s="35"/>
      <c r="I87" s="35"/>
      <c r="J87" s="35"/>
      <c r="K87" s="35"/>
      <c r="L87" s="28" t="str">
        <f t="shared" si="0"/>
        <v/>
      </c>
      <c r="M87" s="59"/>
      <c r="N87" s="53" t="str">
        <f t="shared" si="5"/>
        <v/>
      </c>
      <c r="O87" s="35"/>
      <c r="P87" s="30" t="str">
        <f t="shared" si="6"/>
        <v/>
      </c>
      <c r="Q87" s="51" t="str">
        <f t="shared" si="7"/>
        <v/>
      </c>
      <c r="R87" s="53" t="str">
        <f t="shared" si="8"/>
        <v/>
      </c>
    </row>
    <row r="88" spans="1:18" ht="15">
      <c r="A88" s="1" t="str">
        <f>IF(B88="","",SUBTOTAL(3,$B$12:B88))</f>
        <v/>
      </c>
      <c r="B88" s="90"/>
      <c r="C88" s="10" t="str">
        <f>IF(B88="","",IF(ISNA(VLOOKUP($B88,'DANH SÁCH LỚP'!$B$2:$D$695,2,FALSE))=TRUE,"",VLOOKUP($B88,'DANH SÁCH LỚP'!$B$2:$D$695,2,FALSE)))</f>
        <v/>
      </c>
      <c r="D88" s="11" t="str">
        <f>IF(C88="","",IF(ISNA(VLOOKUP($B88,'DANH SÁCH LỚP'!$B$2:$D$695,3,FALSE))=TRUE,"",VLOOKUP($B88,'DANH SÁCH LỚP'!$B$2:$D$695,3,FALSE)))</f>
        <v/>
      </c>
      <c r="E88" s="35"/>
      <c r="F88" s="35"/>
      <c r="G88" s="35"/>
      <c r="H88" s="35"/>
      <c r="I88" s="35"/>
      <c r="J88" s="35"/>
      <c r="K88" s="35"/>
      <c r="L88" s="28" t="str">
        <f t="shared" si="0"/>
        <v/>
      </c>
      <c r="M88" s="59"/>
      <c r="N88" s="53" t="str">
        <f t="shared" si="5"/>
        <v/>
      </c>
      <c r="O88" s="35"/>
      <c r="P88" s="30" t="str">
        <f t="shared" si="6"/>
        <v/>
      </c>
      <c r="Q88" s="51" t="str">
        <f t="shared" si="7"/>
        <v/>
      </c>
      <c r="R88" s="53" t="str">
        <f t="shared" si="8"/>
        <v/>
      </c>
    </row>
    <row r="89" spans="1:18" ht="15">
      <c r="A89" s="1" t="str">
        <f>IF(B89="","",SUBTOTAL(3,$B$12:B89))</f>
        <v/>
      </c>
      <c r="B89" s="61"/>
      <c r="C89" s="10" t="str">
        <f>IF(B89="","",IF(ISNA(VLOOKUP($B89,'DANH SÁCH LỚP'!$B$2:$D$695,2,FALSE))=TRUE,"",VLOOKUP($B89,'DANH SÁCH LỚP'!$B$2:$D$695,2,FALSE)))</f>
        <v/>
      </c>
      <c r="D89" s="11" t="str">
        <f>IF(C89="","",IF(ISNA(VLOOKUP($B89,'DANH SÁCH LỚP'!$B$2:$D$695,3,FALSE))=TRUE,"",VLOOKUP($B89,'DANH SÁCH LỚP'!$B$2:$D$695,3,FALSE)))</f>
        <v/>
      </c>
      <c r="E89" s="35"/>
      <c r="F89" s="35"/>
      <c r="G89" s="35"/>
      <c r="H89" s="35"/>
      <c r="I89" s="35"/>
      <c r="J89" s="35"/>
      <c r="K89" s="35"/>
      <c r="L89" s="28" t="str">
        <f t="shared" si="0"/>
        <v/>
      </c>
      <c r="M89" s="59"/>
      <c r="N89" s="53" t="str">
        <f t="shared" si="5"/>
        <v/>
      </c>
      <c r="O89" s="35"/>
      <c r="P89" s="30" t="str">
        <f t="shared" si="6"/>
        <v/>
      </c>
      <c r="Q89" s="51" t="str">
        <f t="shared" si="7"/>
        <v/>
      </c>
      <c r="R89" s="53" t="str">
        <f t="shared" si="8"/>
        <v/>
      </c>
    </row>
    <row r="90" spans="1:18" ht="15">
      <c r="A90" s="1" t="str">
        <f>IF(B90="","",SUBTOTAL(3,$B$12:B90))</f>
        <v/>
      </c>
      <c r="B90" s="61"/>
      <c r="C90" s="10" t="str">
        <f>IF(B90="","",IF(ISNA(VLOOKUP($B90,'DANH SÁCH LỚP'!$B$2:$D$695,2,FALSE))=TRUE,"",VLOOKUP($B90,'DANH SÁCH LỚP'!$B$2:$D$695,2,FALSE)))</f>
        <v/>
      </c>
      <c r="D90" s="11" t="str">
        <f>IF(C90="","",IF(ISNA(VLOOKUP($B90,'DANH SÁCH LỚP'!$B$2:$D$695,3,FALSE))=TRUE,"",VLOOKUP($B90,'DANH SÁCH LỚP'!$B$2:$D$695,3,FALSE)))</f>
        <v/>
      </c>
      <c r="E90" s="35"/>
      <c r="F90" s="35"/>
      <c r="G90" s="35"/>
      <c r="H90" s="35"/>
      <c r="I90" s="35"/>
      <c r="J90" s="35"/>
      <c r="K90" s="35"/>
      <c r="L90" s="28" t="str">
        <f t="shared" si="0"/>
        <v/>
      </c>
      <c r="M90" s="59"/>
      <c r="N90" s="53" t="str">
        <f t="shared" si="5"/>
        <v/>
      </c>
      <c r="O90" s="35"/>
      <c r="P90" s="30" t="str">
        <f t="shared" si="6"/>
        <v/>
      </c>
      <c r="Q90" s="51" t="str">
        <f t="shared" si="7"/>
        <v/>
      </c>
      <c r="R90" s="53" t="str">
        <f t="shared" si="8"/>
        <v/>
      </c>
    </row>
    <row r="91" spans="1:18" ht="15">
      <c r="A91" s="1" t="str">
        <f>IF(B91="","",SUBTOTAL(3,$B$12:B91))</f>
        <v/>
      </c>
      <c r="B91" s="61"/>
      <c r="C91" s="10" t="str">
        <f>IF(B91="","",IF(ISNA(VLOOKUP($B91,'DANH SÁCH LỚP'!$B$2:$D$695,2,FALSE))=TRUE,"",VLOOKUP($B91,'DANH SÁCH LỚP'!$B$2:$D$695,2,FALSE)))</f>
        <v/>
      </c>
      <c r="D91" s="11" t="str">
        <f>IF(C91="","",IF(ISNA(VLOOKUP($B91,'DANH SÁCH LỚP'!$B$2:$D$695,3,FALSE))=TRUE,"",VLOOKUP($B91,'DANH SÁCH LỚP'!$B$2:$D$695,3,FALSE)))</f>
        <v/>
      </c>
      <c r="E91" s="35"/>
      <c r="F91" s="35"/>
      <c r="G91" s="35"/>
      <c r="H91" s="35"/>
      <c r="I91" s="35"/>
      <c r="J91" s="35"/>
      <c r="K91" s="35"/>
      <c r="L91" s="28" t="str">
        <f t="shared" ref="L91:L101" si="9">IF(OR(B91="",$C$6="",$J$6="",$I$119=""),"",IF(ISNUMBER(E91)=TRUE,"",IF((COUNT(F91:K91))=0,0,ROUND((SUM(F91:H91)+2*SUM(I91:K91))/(COUNT(F91:H91)+2*COUNT(I91:K91)),1))))</f>
        <v/>
      </c>
      <c r="M91" s="59"/>
      <c r="N91" s="53" t="str">
        <f t="shared" si="5"/>
        <v/>
      </c>
      <c r="O91" s="35"/>
      <c r="P91" s="30" t="str">
        <f t="shared" si="6"/>
        <v/>
      </c>
      <c r="Q91" s="51" t="str">
        <f t="shared" si="7"/>
        <v/>
      </c>
      <c r="R91" s="53" t="str">
        <f t="shared" si="8"/>
        <v/>
      </c>
    </row>
    <row r="92" spans="1:18" ht="15">
      <c r="A92" s="1" t="str">
        <f>IF(B92="","",SUBTOTAL(3,$B$12:B92))</f>
        <v/>
      </c>
      <c r="B92" s="61"/>
      <c r="C92" s="10" t="str">
        <f>IF(B92="","",IF(ISNA(VLOOKUP($B92,'DANH SÁCH LỚP'!$B$2:$D$695,2,FALSE))=TRUE,"",VLOOKUP($B92,'DANH SÁCH LỚP'!$B$2:$D$695,2,FALSE)))</f>
        <v/>
      </c>
      <c r="D92" s="11" t="str">
        <f>IF(C92="","",IF(ISNA(VLOOKUP($B92,'DANH SÁCH LỚP'!$B$2:$D$695,3,FALSE))=TRUE,"",VLOOKUP($B92,'DANH SÁCH LỚP'!$B$2:$D$695,3,FALSE)))</f>
        <v/>
      </c>
      <c r="E92" s="35"/>
      <c r="F92" s="35"/>
      <c r="G92" s="35"/>
      <c r="H92" s="35"/>
      <c r="I92" s="35"/>
      <c r="J92" s="35"/>
      <c r="K92" s="35"/>
      <c r="L92" s="28" t="str">
        <f t="shared" si="9"/>
        <v/>
      </c>
      <c r="M92" s="59"/>
      <c r="N92" s="53" t="str">
        <f t="shared" si="5"/>
        <v/>
      </c>
      <c r="O92" s="35"/>
      <c r="P92" s="30" t="str">
        <f t="shared" si="6"/>
        <v/>
      </c>
      <c r="Q92" s="51" t="str">
        <f t="shared" si="7"/>
        <v/>
      </c>
      <c r="R92" s="53" t="str">
        <f t="shared" si="8"/>
        <v/>
      </c>
    </row>
    <row r="93" spans="1:18" ht="15">
      <c r="A93" s="1" t="str">
        <f>IF(B93="","",SUBTOTAL(3,$B$12:B93))</f>
        <v/>
      </c>
      <c r="B93" s="61"/>
      <c r="C93" s="10" t="str">
        <f>IF(B93="","",IF(ISNA(VLOOKUP($B93,'DANH SÁCH LỚP'!$B$2:$D$695,2,FALSE))=TRUE,"",VLOOKUP($B93,'DANH SÁCH LỚP'!$B$2:$D$695,2,FALSE)))</f>
        <v/>
      </c>
      <c r="D93" s="11" t="str">
        <f>IF(C93="","",IF(ISNA(VLOOKUP($B93,'DANH SÁCH LỚP'!$B$2:$D$695,3,FALSE))=TRUE,"",VLOOKUP($B93,'DANH SÁCH LỚP'!$B$2:$D$695,3,FALSE)))</f>
        <v/>
      </c>
      <c r="E93" s="35"/>
      <c r="F93" s="35"/>
      <c r="G93" s="35"/>
      <c r="H93" s="35"/>
      <c r="I93" s="35"/>
      <c r="J93" s="35"/>
      <c r="K93" s="35"/>
      <c r="L93" s="28" t="str">
        <f t="shared" si="9"/>
        <v/>
      </c>
      <c r="M93" s="59"/>
      <c r="N93" s="53" t="str">
        <f t="shared" si="5"/>
        <v/>
      </c>
      <c r="O93" s="35"/>
      <c r="P93" s="30" t="str">
        <f t="shared" si="6"/>
        <v/>
      </c>
      <c r="Q93" s="51" t="str">
        <f t="shared" si="7"/>
        <v/>
      </c>
      <c r="R93" s="53" t="str">
        <f t="shared" si="8"/>
        <v/>
      </c>
    </row>
    <row r="94" spans="1:18" ht="15">
      <c r="A94" s="1" t="str">
        <f>IF(B94="","",SUBTOTAL(3,$B$12:B94))</f>
        <v/>
      </c>
      <c r="B94" s="61"/>
      <c r="C94" s="10" t="str">
        <f>IF(B94="","",IF(ISNA(VLOOKUP($B94,'DANH SÁCH LỚP'!$B$2:$D$695,2,FALSE))=TRUE,"",VLOOKUP($B94,'DANH SÁCH LỚP'!$B$2:$D$695,2,FALSE)))</f>
        <v/>
      </c>
      <c r="D94" s="11" t="str">
        <f>IF(C94="","",IF(ISNA(VLOOKUP($B94,'DANH SÁCH LỚP'!$B$2:$D$695,3,FALSE))=TRUE,"",VLOOKUP($B94,'DANH SÁCH LỚP'!$B$2:$D$695,3,FALSE)))</f>
        <v/>
      </c>
      <c r="E94" s="35"/>
      <c r="F94" s="35"/>
      <c r="G94" s="35"/>
      <c r="H94" s="35"/>
      <c r="I94" s="35"/>
      <c r="J94" s="35"/>
      <c r="K94" s="35"/>
      <c r="L94" s="28" t="str">
        <f t="shared" si="9"/>
        <v/>
      </c>
      <c r="M94" s="59"/>
      <c r="N94" s="53" t="str">
        <f t="shared" si="5"/>
        <v/>
      </c>
      <c r="O94" s="35"/>
      <c r="P94" s="30" t="str">
        <f t="shared" si="6"/>
        <v/>
      </c>
      <c r="Q94" s="51" t="str">
        <f t="shared" si="7"/>
        <v/>
      </c>
      <c r="R94" s="53" t="str">
        <f t="shared" si="8"/>
        <v/>
      </c>
    </row>
    <row r="95" spans="1:18" ht="15">
      <c r="A95" s="1" t="str">
        <f>IF(B95="","",SUBTOTAL(3,$B$12:B95))</f>
        <v/>
      </c>
      <c r="B95" s="61"/>
      <c r="C95" s="10" t="str">
        <f>IF(B95="","",IF(ISNA(VLOOKUP($B95,'DANH SÁCH LỚP'!$B$2:$D$695,2,FALSE))=TRUE,"",VLOOKUP($B95,'DANH SÁCH LỚP'!$B$2:$D$695,2,FALSE)))</f>
        <v/>
      </c>
      <c r="D95" s="11" t="str">
        <f>IF(C95="","",IF(ISNA(VLOOKUP($B95,'DANH SÁCH LỚP'!$B$2:$D$695,3,FALSE))=TRUE,"",VLOOKUP($B95,'DANH SÁCH LỚP'!$B$2:$D$695,3,FALSE)))</f>
        <v/>
      </c>
      <c r="E95" s="35"/>
      <c r="F95" s="35"/>
      <c r="G95" s="35"/>
      <c r="H95" s="35"/>
      <c r="I95" s="35"/>
      <c r="J95" s="35"/>
      <c r="K95" s="35"/>
      <c r="L95" s="28" t="str">
        <f t="shared" si="9"/>
        <v/>
      </c>
      <c r="M95" s="59"/>
      <c r="N95" s="53" t="str">
        <f t="shared" si="5"/>
        <v/>
      </c>
      <c r="O95" s="35"/>
      <c r="P95" s="30" t="str">
        <f t="shared" si="6"/>
        <v/>
      </c>
      <c r="Q95" s="51" t="str">
        <f t="shared" si="7"/>
        <v/>
      </c>
      <c r="R95" s="53" t="str">
        <f t="shared" si="8"/>
        <v/>
      </c>
    </row>
    <row r="96" spans="1:18" ht="15">
      <c r="A96" s="1" t="str">
        <f>IF(B96="","",SUBTOTAL(3,$B$12:B96))</f>
        <v/>
      </c>
      <c r="B96" s="61"/>
      <c r="C96" s="10" t="str">
        <f>IF(B96="","",IF(ISNA(VLOOKUP($B96,'DANH SÁCH LỚP'!$B$2:$D$695,2,FALSE))=TRUE,"",VLOOKUP($B96,'DANH SÁCH LỚP'!$B$2:$D$695,2,FALSE)))</f>
        <v/>
      </c>
      <c r="D96" s="11" t="str">
        <f>IF(C96="","",IF(ISNA(VLOOKUP($B96,'DANH SÁCH LỚP'!$B$2:$D$695,3,FALSE))=TRUE,"",VLOOKUP($B96,'DANH SÁCH LỚP'!$B$2:$D$695,3,FALSE)))</f>
        <v/>
      </c>
      <c r="E96" s="35"/>
      <c r="F96" s="35"/>
      <c r="G96" s="35"/>
      <c r="H96" s="35"/>
      <c r="I96" s="35"/>
      <c r="J96" s="35"/>
      <c r="K96" s="35"/>
      <c r="L96" s="28" t="str">
        <f t="shared" si="9"/>
        <v/>
      </c>
      <c r="M96" s="59"/>
      <c r="N96" s="53" t="str">
        <f t="shared" si="5"/>
        <v/>
      </c>
      <c r="O96" s="35"/>
      <c r="P96" s="30" t="str">
        <f t="shared" si="6"/>
        <v/>
      </c>
      <c r="Q96" s="51" t="str">
        <f t="shared" si="7"/>
        <v/>
      </c>
      <c r="R96" s="53" t="str">
        <f t="shared" si="8"/>
        <v/>
      </c>
    </row>
    <row r="97" spans="1:18" ht="15">
      <c r="A97" s="1" t="str">
        <f>IF(B97="","",SUBTOTAL(3,$B$12:B97))</f>
        <v/>
      </c>
      <c r="B97" s="61"/>
      <c r="C97" s="10" t="str">
        <f>IF(B97="","",IF(ISNA(VLOOKUP($B97,'DANH SÁCH LỚP'!$B$2:$D$695,2,FALSE))=TRUE,"",VLOOKUP($B97,'DANH SÁCH LỚP'!$B$2:$D$695,2,FALSE)))</f>
        <v/>
      </c>
      <c r="D97" s="11" t="str">
        <f>IF(C97="","",IF(ISNA(VLOOKUP($B97,'DANH SÁCH LỚP'!$B$2:$D$695,3,FALSE))=TRUE,"",VLOOKUP($B97,'DANH SÁCH LỚP'!$B$2:$D$695,3,FALSE)))</f>
        <v/>
      </c>
      <c r="E97" s="35"/>
      <c r="F97" s="35"/>
      <c r="G97" s="35"/>
      <c r="H97" s="35"/>
      <c r="I97" s="35"/>
      <c r="J97" s="35"/>
      <c r="K97" s="35"/>
      <c r="L97" s="28" t="str">
        <f t="shared" si="9"/>
        <v/>
      </c>
      <c r="M97" s="59"/>
      <c r="N97" s="53" t="str">
        <f t="shared" si="5"/>
        <v/>
      </c>
      <c r="O97" s="35"/>
      <c r="P97" s="30" t="str">
        <f t="shared" si="6"/>
        <v/>
      </c>
      <c r="Q97" s="51" t="str">
        <f t="shared" si="7"/>
        <v/>
      </c>
      <c r="R97" s="53" t="str">
        <f t="shared" si="8"/>
        <v/>
      </c>
    </row>
    <row r="98" spans="1:18" ht="15">
      <c r="A98" s="1" t="str">
        <f>IF(B98="","",SUBTOTAL(3,$B$12:B98))</f>
        <v/>
      </c>
      <c r="B98" s="61"/>
      <c r="C98" s="10" t="str">
        <f>IF(B98="","",IF(ISNA(VLOOKUP($B98,'DANH SÁCH LỚP'!$B$2:$D$695,2,FALSE))=TRUE,"",VLOOKUP($B98,'DANH SÁCH LỚP'!$B$2:$D$695,2,FALSE)))</f>
        <v/>
      </c>
      <c r="D98" s="11" t="str">
        <f>IF(C98="","",IF(ISNA(VLOOKUP($B98,'DANH SÁCH LỚP'!$B$2:$D$695,3,FALSE))=TRUE,"",VLOOKUP($B98,'DANH SÁCH LỚP'!$B$2:$D$695,3,FALSE)))</f>
        <v/>
      </c>
      <c r="E98" s="35"/>
      <c r="F98" s="35"/>
      <c r="G98" s="35"/>
      <c r="H98" s="35"/>
      <c r="I98" s="35"/>
      <c r="J98" s="35"/>
      <c r="K98" s="35"/>
      <c r="L98" s="28" t="str">
        <f t="shared" si="9"/>
        <v/>
      </c>
      <c r="M98" s="59"/>
      <c r="N98" s="53" t="str">
        <f t="shared" si="5"/>
        <v/>
      </c>
      <c r="O98" s="35"/>
      <c r="P98" s="30" t="str">
        <f t="shared" si="6"/>
        <v/>
      </c>
      <c r="Q98" s="51" t="str">
        <f t="shared" si="7"/>
        <v/>
      </c>
      <c r="R98" s="53" t="str">
        <f t="shared" si="8"/>
        <v/>
      </c>
    </row>
    <row r="99" spans="1:18" ht="15">
      <c r="A99" s="1" t="str">
        <f>IF(B99="","",SUBTOTAL(3,$B$12:B99))</f>
        <v/>
      </c>
      <c r="B99" s="61"/>
      <c r="C99" s="10" t="str">
        <f>IF(B99="","",IF(ISNA(VLOOKUP($B99,'DANH SÁCH LỚP'!$B$2:$D$695,2,FALSE))=TRUE,"",VLOOKUP($B99,'DANH SÁCH LỚP'!$B$2:$D$695,2,FALSE)))</f>
        <v/>
      </c>
      <c r="D99" s="11" t="str">
        <f>IF(C99="","",IF(ISNA(VLOOKUP($B99,'DANH SÁCH LỚP'!$B$2:$D$695,3,FALSE))=TRUE,"",VLOOKUP($B99,'DANH SÁCH LỚP'!$B$2:$D$695,3,FALSE)))</f>
        <v/>
      </c>
      <c r="E99" s="35"/>
      <c r="F99" s="35"/>
      <c r="G99" s="35"/>
      <c r="H99" s="35"/>
      <c r="I99" s="35"/>
      <c r="J99" s="35"/>
      <c r="K99" s="35"/>
      <c r="L99" s="28" t="str">
        <f t="shared" si="9"/>
        <v/>
      </c>
      <c r="M99" s="59"/>
      <c r="N99" s="53" t="str">
        <f t="shared" si="5"/>
        <v/>
      </c>
      <c r="O99" s="35"/>
      <c r="P99" s="30" t="str">
        <f t="shared" si="6"/>
        <v/>
      </c>
      <c r="Q99" s="51" t="str">
        <f t="shared" si="7"/>
        <v/>
      </c>
      <c r="R99" s="53" t="str">
        <f t="shared" si="8"/>
        <v/>
      </c>
    </row>
    <row r="100" spans="1:18" ht="15">
      <c r="A100" s="1" t="str">
        <f>IF(B100="","",SUBTOTAL(3,$B$12:B100))</f>
        <v/>
      </c>
      <c r="B100" s="61"/>
      <c r="C100" s="10" t="str">
        <f>IF(B100="","",IF(ISNA(VLOOKUP($B100,'DANH SÁCH LỚP'!$B$2:$D$695,2,FALSE))=TRUE,"",VLOOKUP($B100,'DANH SÁCH LỚP'!$B$2:$D$695,2,FALSE)))</f>
        <v/>
      </c>
      <c r="D100" s="11" t="str">
        <f>IF(C100="","",IF(ISNA(VLOOKUP($B100,'DANH SÁCH LỚP'!$B$2:$D$695,3,FALSE))=TRUE,"",VLOOKUP($B100,'DANH SÁCH LỚP'!$B$2:$D$695,3,FALSE)))</f>
        <v/>
      </c>
      <c r="E100" s="35"/>
      <c r="F100" s="35"/>
      <c r="G100" s="35"/>
      <c r="H100" s="35"/>
      <c r="I100" s="35"/>
      <c r="J100" s="35"/>
      <c r="K100" s="35"/>
      <c r="L100" s="28" t="str">
        <f t="shared" si="9"/>
        <v/>
      </c>
      <c r="M100" s="59"/>
      <c r="N100" s="53" t="str">
        <f t="shared" si="5"/>
        <v/>
      </c>
      <c r="O100" s="35"/>
      <c r="P100" s="30" t="str">
        <f t="shared" si="6"/>
        <v/>
      </c>
      <c r="Q100" s="51" t="str">
        <f t="shared" si="7"/>
        <v/>
      </c>
      <c r="R100" s="53" t="str">
        <f t="shared" si="8"/>
        <v/>
      </c>
    </row>
    <row r="101" spans="1:18" ht="15">
      <c r="A101" s="1" t="str">
        <f>IF(B101="","",SUBTOTAL(3,$B$12:B101))</f>
        <v/>
      </c>
      <c r="B101" s="61"/>
      <c r="C101" s="10" t="str">
        <f>IF(B101="","",IF(ISNA(VLOOKUP($B101,'DANH SÁCH LỚP'!$B$2:$D$695,2,FALSE))=TRUE,"",VLOOKUP($B101,'DANH SÁCH LỚP'!$B$2:$D$695,2,FALSE)))</f>
        <v/>
      </c>
      <c r="D101" s="11" t="str">
        <f>IF(C101="","",IF(ISNA(VLOOKUP($B101,'DANH SÁCH LỚP'!$B$2:$D$695,3,FALSE))=TRUE,"",VLOOKUP($B101,'DANH SÁCH LỚP'!$B$2:$D$695,3,FALSE)))</f>
        <v/>
      </c>
      <c r="E101" s="35"/>
      <c r="F101" s="35"/>
      <c r="G101" s="35"/>
      <c r="H101" s="35"/>
      <c r="I101" s="35"/>
      <c r="J101" s="35"/>
      <c r="K101" s="35"/>
      <c r="L101" s="28" t="str">
        <f t="shared" si="9"/>
        <v/>
      </c>
      <c r="M101" s="59"/>
      <c r="N101" s="53" t="str">
        <f t="shared" si="5"/>
        <v/>
      </c>
      <c r="O101" s="35"/>
      <c r="P101" s="30" t="str">
        <f t="shared" si="6"/>
        <v/>
      </c>
      <c r="Q101" s="51" t="str">
        <f t="shared" si="7"/>
        <v/>
      </c>
      <c r="R101" s="53" t="str">
        <f t="shared" si="8"/>
        <v/>
      </c>
    </row>
    <row r="102" spans="1:18" s="36" customFormat="1">
      <c r="A102" s="237" t="s">
        <v>163</v>
      </c>
      <c r="B102" s="238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8"/>
      <c r="P102" s="54"/>
      <c r="Q102" s="54"/>
      <c r="R102" s="54"/>
    </row>
    <row r="103" spans="1:18" s="36" customFormat="1" ht="12.75" customHeight="1">
      <c r="A103" s="3"/>
      <c r="B103" s="223" t="str">
        <f>"Tổng danh sách có"</f>
        <v>Tổng danh sách có</v>
      </c>
      <c r="C103" s="223"/>
      <c r="D103" s="223"/>
      <c r="E103" s="223"/>
      <c r="F103" s="235" t="str">
        <f>": "&amp;IF(MAX($A$12:$A$101)=1,0,MAX($A$12:$A$101))&amp;" SV"</f>
        <v>: 0 SV</v>
      </c>
      <c r="G103" s="235"/>
      <c r="J103" s="4"/>
      <c r="K103" s="4"/>
      <c r="L103" s="4"/>
      <c r="M103" s="4"/>
      <c r="N103" s="3"/>
      <c r="P103" s="54"/>
      <c r="Q103" s="54"/>
      <c r="R103" s="54"/>
    </row>
    <row r="104" spans="1:18" s="36" customFormat="1">
      <c r="A104" s="2"/>
      <c r="B104" s="208" t="str">
        <f>"Tổng số SV có điểm Xuất sắc từ 9 đ đến 10 đ"</f>
        <v>Tổng số SV có điểm Xuất sắc từ 9 đ đến 10 đ</v>
      </c>
      <c r="C104" s="208"/>
      <c r="D104" s="208"/>
      <c r="E104" s="208"/>
      <c r="F104" s="208" t="str">
        <f>": "&amp;COUNTIF($Q$12:$Q$101,"XS")&amp;" SV"</f>
        <v>: 0 SV</v>
      </c>
      <c r="G104" s="208"/>
      <c r="H104" s="208" t="str">
        <f>"("&amp;IF(B12="",0,ROUND(COUNTIF($Q$12:$Q$101,"XS")*100/MAX($A$12:$A$101),2))&amp;"%" &amp;")"</f>
        <v>(0%)</v>
      </c>
      <c r="I104" s="208"/>
      <c r="J104" s="207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07"/>
      <c r="L104" s="207"/>
      <c r="M104" s="207"/>
      <c r="N104" s="207"/>
      <c r="P104" s="54"/>
      <c r="Q104" s="54"/>
      <c r="R104" s="54"/>
    </row>
    <row r="105" spans="1:18" s="36" customFormat="1">
      <c r="A105" s="2"/>
      <c r="B105" s="208" t="str">
        <f>"Tổng số SV có điểm Giỏi từ 8 đ đến &lt;9 đ"</f>
        <v>Tổng số SV có điểm Giỏi từ 8 đ đến &lt;9 đ</v>
      </c>
      <c r="C105" s="208"/>
      <c r="D105" s="208"/>
      <c r="E105" s="208"/>
      <c r="F105" s="208" t="str">
        <f>": "&amp;COUNTIF($Q$12:$Q$101,"Giỏi")&amp;" SV"</f>
        <v>: 0 SV</v>
      </c>
      <c r="G105" s="208"/>
      <c r="H105" s="208" t="str">
        <f>"("&amp;IF(B12="",0,ROUND(COUNTIF($Q$12:$Q$101,"Giỏi")*100/MAX($A$12:$A$101),2))&amp;"%" &amp;")"</f>
        <v>(0%)</v>
      </c>
      <c r="I105" s="208"/>
      <c r="J105" s="207"/>
      <c r="K105" s="207"/>
      <c r="L105" s="207"/>
      <c r="M105" s="207"/>
      <c r="N105" s="207"/>
      <c r="P105" s="54"/>
      <c r="Q105" s="54"/>
      <c r="R105" s="54"/>
    </row>
    <row r="106" spans="1:18" s="36" customFormat="1">
      <c r="A106" s="2"/>
      <c r="B106" s="208" t="str">
        <f>"Tổng số SV có điểm Khá từ 7 đ đến &lt;8 đ"</f>
        <v>Tổng số SV có điểm Khá từ 7 đ đến &lt;8 đ</v>
      </c>
      <c r="C106" s="208"/>
      <c r="D106" s="208"/>
      <c r="E106" s="208"/>
      <c r="F106" s="208" t="str">
        <f>": "&amp;COUNTIF($Q$12:$Q$101,"Khá")&amp;" SV"</f>
        <v>: 0 SV</v>
      </c>
      <c r="G106" s="208"/>
      <c r="H106" s="208" t="str">
        <f>"("&amp;IF(B12="",0,ROUND(COUNTIF($Q$12:$Q$101,"Khá")*100/MAX($A$12:$A$101),2))&amp;"%" &amp;")"</f>
        <v>(0%)</v>
      </c>
      <c r="I106" s="208"/>
      <c r="J106" s="207"/>
      <c r="K106" s="207"/>
      <c r="L106" s="207"/>
      <c r="M106" s="207"/>
      <c r="N106" s="207"/>
      <c r="P106" s="54"/>
      <c r="Q106" s="54"/>
      <c r="R106" s="54"/>
    </row>
    <row r="107" spans="1:18" s="36" customFormat="1">
      <c r="A107" s="2"/>
      <c r="B107" s="208" t="str">
        <f>"Tổng số SV có điểm Trung bình khá từ 6 đ đến &lt;7 đ"</f>
        <v>Tổng số SV có điểm Trung bình khá từ 6 đ đến &lt;7 đ</v>
      </c>
      <c r="C107" s="208"/>
      <c r="D107" s="208"/>
      <c r="E107" s="208"/>
      <c r="F107" s="208" t="str">
        <f>": "&amp;COUNTIF($Q$12:$Q$101,"TBK")&amp;" SV"</f>
        <v>: 0 SV</v>
      </c>
      <c r="G107" s="208"/>
      <c r="H107" s="208" t="str">
        <f>"("&amp;IF(B12="",0,ROUND(COUNTIF($Q$12:$Q$101,"TBK")*100/MAX($A$12:$A$101),2))&amp;"%" &amp;")"</f>
        <v>(0%)</v>
      </c>
      <c r="I107" s="208"/>
      <c r="J107" s="207"/>
      <c r="K107" s="207"/>
      <c r="L107" s="207"/>
      <c r="M107" s="207"/>
      <c r="N107" s="207"/>
      <c r="P107" s="54"/>
      <c r="Q107" s="54"/>
      <c r="R107" s="54"/>
    </row>
    <row r="108" spans="1:18" s="36" customFormat="1">
      <c r="A108" s="2"/>
      <c r="B108" s="208" t="str">
        <f>"Tổng số SV có điểm Trung bình từ 5 đ đến &lt;6 đ"</f>
        <v>Tổng số SV có điểm Trung bình từ 5 đ đến &lt;6 đ</v>
      </c>
      <c r="C108" s="208"/>
      <c r="D108" s="208"/>
      <c r="E108" s="208"/>
      <c r="F108" s="208" t="str">
        <f>": "&amp;COUNTIF($Q$12:$Q$101,"TB")&amp;" SV"</f>
        <v>: 0 SV</v>
      </c>
      <c r="G108" s="208"/>
      <c r="H108" s="208" t="str">
        <f>"("&amp;IF(B12="",0,ROUND(COUNTIF($Q$12:$Q$101,"TB")*100/MAX($A$12:$A$101),2))&amp;"%" &amp;")"</f>
        <v>(0%)</v>
      </c>
      <c r="I108" s="208"/>
      <c r="J108" s="209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09"/>
      <c r="L108" s="209"/>
      <c r="M108" s="209"/>
      <c r="N108" s="209"/>
      <c r="P108" s="54"/>
      <c r="Q108" s="54"/>
      <c r="R108" s="54"/>
    </row>
    <row r="109" spans="1:18" s="36" customFormat="1">
      <c r="A109" s="2"/>
      <c r="B109" s="208" t="str">
        <f>"Tổng số SV có điểm Yếu từ 4 đ đến &lt;5 đ"</f>
        <v>Tổng số SV có điểm Yếu từ 4 đ đến &lt;5 đ</v>
      </c>
      <c r="C109" s="208"/>
      <c r="D109" s="208"/>
      <c r="E109" s="208"/>
      <c r="F109" s="208" t="str">
        <f>": "&amp;COUNTIF($Q$12:$Q$101,"Yếu")&amp;" SV"</f>
        <v>: 0 SV</v>
      </c>
      <c r="G109" s="208"/>
      <c r="H109" s="208" t="str">
        <f>"("&amp;IF(B12="",0,ROUND(COUNTIF($Q$12:$Q$101,"Yếu")*100/MAX($A$12:$A$101),2))&amp;"%"&amp;")"</f>
        <v>(0%)</v>
      </c>
      <c r="I109" s="208"/>
      <c r="J109" s="209"/>
      <c r="K109" s="209"/>
      <c r="L109" s="209"/>
      <c r="M109" s="209"/>
      <c r="N109" s="209"/>
      <c r="P109" s="54"/>
      <c r="Q109" s="54"/>
      <c r="R109" s="54"/>
    </row>
    <row r="110" spans="1:18" s="36" customFormat="1">
      <c r="A110" s="2"/>
      <c r="B110" s="208" t="str">
        <f>"Tổng số SV có điểm Kém dưới 4 đ"</f>
        <v>Tổng số SV có điểm Kém dưới 4 đ</v>
      </c>
      <c r="C110" s="208"/>
      <c r="D110" s="208"/>
      <c r="E110" s="208"/>
      <c r="F110" s="208" t="str">
        <f>": "&amp;COUNTIF($Q$12:$Q$101,"Kém")&amp;" SV"</f>
        <v>: 0 SV</v>
      </c>
      <c r="G110" s="208"/>
      <c r="H110" s="208" t="str">
        <f>"("&amp;IF(B12="",0,ROUND(COUNTIF($Q$12:$Q$101,"Kém")*100/MAX($A$12:$A$101),2))&amp;"%"&amp;")"</f>
        <v>(0%)</v>
      </c>
      <c r="I110" s="208"/>
      <c r="J110" s="209"/>
      <c r="K110" s="209"/>
      <c r="L110" s="209"/>
      <c r="M110" s="209"/>
      <c r="N110" s="209"/>
      <c r="P110" s="54"/>
      <c r="Q110" s="54"/>
      <c r="R110" s="54"/>
    </row>
    <row r="111" spans="1:18" s="36" customFormat="1">
      <c r="A111" s="2"/>
      <c r="B111" s="208" t="str">
        <f>"Tổng số SV không xếp loại vì chưa đủ điều kiện"</f>
        <v>Tổng số SV không xếp loại vì chưa đủ điều kiện</v>
      </c>
      <c r="C111" s="208"/>
      <c r="D111" s="208"/>
      <c r="E111" s="208"/>
      <c r="F111" s="208" t="str">
        <f>": "&amp;COUNTIF($Q$12:$Q$101,"KXL")&amp;" SV"</f>
        <v>: 0 SV</v>
      </c>
      <c r="G111" s="208"/>
      <c r="H111" s="208" t="str">
        <f>"("&amp;IF(B12="",0,ROUND(COUNTIF($Q$12:$Q$101,"KXL")*100/MAX($A$12:$A$101),2))&amp;"%"&amp;")"</f>
        <v>(0%)</v>
      </c>
      <c r="I111" s="208"/>
      <c r="J111" s="209"/>
      <c r="K111" s="209"/>
      <c r="L111" s="209"/>
      <c r="M111" s="209"/>
      <c r="N111" s="209"/>
      <c r="P111" s="54"/>
      <c r="Q111" s="54"/>
      <c r="R111" s="54"/>
    </row>
    <row r="112" spans="1:18" ht="15.75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</row>
    <row r="113" spans="1:18" ht="15.75" customHeight="1">
      <c r="A113" s="211" t="s">
        <v>14</v>
      </c>
      <c r="B113" s="211"/>
      <c r="C113" s="211"/>
      <c r="D113" s="211" t="s">
        <v>21</v>
      </c>
      <c r="E113" s="211"/>
      <c r="F113" s="211"/>
      <c r="G113" s="211"/>
      <c r="H113" s="211"/>
      <c r="I113" s="211" t="s">
        <v>15</v>
      </c>
      <c r="J113" s="211"/>
      <c r="K113" s="211"/>
      <c r="L113" s="211"/>
      <c r="M113" s="211"/>
      <c r="N113" s="211"/>
    </row>
    <row r="114" spans="1:18">
      <c r="A114" s="212"/>
      <c r="B114" s="212"/>
      <c r="C114" s="212"/>
      <c r="D114" s="37"/>
      <c r="E114" s="37"/>
      <c r="G114" s="37"/>
      <c r="H114" s="37"/>
      <c r="I114" s="37"/>
      <c r="J114" s="37"/>
      <c r="K114" s="213"/>
      <c r="L114" s="213"/>
      <c r="M114" s="213"/>
      <c r="N114" s="213"/>
    </row>
    <row r="119" spans="1:18" ht="18.75">
      <c r="D119" s="60"/>
      <c r="E119" s="63"/>
      <c r="F119" s="63"/>
      <c r="G119" s="63"/>
      <c r="H119" s="63"/>
      <c r="I119" s="214"/>
      <c r="J119" s="214"/>
      <c r="K119" s="214"/>
      <c r="L119" s="214"/>
      <c r="M119" s="214"/>
      <c r="N119" s="214"/>
    </row>
    <row r="120" spans="1:18" s="44" customFormat="1" ht="18.75">
      <c r="A120" s="210"/>
      <c r="B120" s="210"/>
      <c r="C120" s="210"/>
      <c r="D120" s="210"/>
      <c r="E120" s="210"/>
      <c r="F120" s="210"/>
      <c r="G120" s="210"/>
      <c r="H120" s="210"/>
      <c r="P120" s="45"/>
      <c r="Q120" s="45"/>
      <c r="R120" s="45"/>
    </row>
    <row r="127" spans="1:18" ht="18.75">
      <c r="I127" s="210"/>
      <c r="J127" s="210"/>
      <c r="K127" s="210"/>
      <c r="L127" s="210"/>
      <c r="M127" s="210"/>
      <c r="N127" s="210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H106:I106"/>
    <mergeCell ref="C6:G6"/>
    <mergeCell ref="A102:N102"/>
    <mergeCell ref="F104:G104"/>
    <mergeCell ref="H104:I104"/>
    <mergeCell ref="F8:K9"/>
    <mergeCell ref="A1:E1"/>
    <mergeCell ref="A2:E2"/>
    <mergeCell ref="A4:R4"/>
    <mergeCell ref="F1:R1"/>
    <mergeCell ref="F2:R2"/>
    <mergeCell ref="F3:R3"/>
    <mergeCell ref="C8:D11"/>
    <mergeCell ref="B8:B11"/>
    <mergeCell ref="E8:E11"/>
    <mergeCell ref="B103:E103"/>
    <mergeCell ref="A8:A11"/>
    <mergeCell ref="L7:R7"/>
    <mergeCell ref="R8:R11"/>
    <mergeCell ref="M8:M11"/>
    <mergeCell ref="N8:N11"/>
    <mergeCell ref="F7:K7"/>
    <mergeCell ref="Q8:Q11"/>
    <mergeCell ref="P8:P11"/>
    <mergeCell ref="L8:L11"/>
    <mergeCell ref="O8:O11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I113:N113"/>
    <mergeCell ref="A114:C114"/>
    <mergeCell ref="K114:N114"/>
    <mergeCell ref="D113:H113"/>
    <mergeCell ref="I119:N119"/>
    <mergeCell ref="H109:I109"/>
    <mergeCell ref="J104:N107"/>
    <mergeCell ref="H105:I105"/>
    <mergeCell ref="H107:I107"/>
    <mergeCell ref="B108:E108"/>
    <mergeCell ref="B106:E106"/>
    <mergeCell ref="F105:G105"/>
    <mergeCell ref="J108:N111"/>
    <mergeCell ref="H111:I111"/>
    <mergeCell ref="B104:E104"/>
    <mergeCell ref="B107:E107"/>
    <mergeCell ref="B105:E105"/>
    <mergeCell ref="H108:I108"/>
    <mergeCell ref="F108:G108"/>
  </mergeCells>
  <phoneticPr fontId="1" type="noConversion"/>
  <conditionalFormatting sqref="P12:P101">
    <cfRule type="cellIs" dxfId="2" priority="1" stopIfTrue="1" operator="lessThan">
      <formula>5</formula>
    </cfRule>
  </conditionalFormatting>
  <conditionalFormatting sqref="O12:O101">
    <cfRule type="cellIs" dxfId="1" priority="2" stopIfTrue="1" operator="lessThan">
      <formula>3</formula>
    </cfRule>
  </conditionalFormatting>
  <conditionalFormatting sqref="L12:L101">
    <cfRule type="cellIs" dxfId="0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Hướng dẫn</vt:lpstr>
      <vt:lpstr>TÊN HỌC PHẦN 15TCCN</vt:lpstr>
      <vt:lpstr>DANH SÁCH LỚP</vt:lpstr>
      <vt:lpstr>LT TCCN</vt:lpstr>
      <vt:lpstr>TH TCCN</vt:lpstr>
      <vt:lpstr>'LT TCCN'!Print_Area</vt:lpstr>
      <vt:lpstr>'TH TCCN'!Print_Area</vt:lpstr>
      <vt:lpstr>'LT TCCN'!Print_Titles</vt:lpstr>
      <vt:lpstr>'TH TCCN'!Print_Titles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2015-04-02T00:36:17Z</cp:lastPrinted>
  <dcterms:created xsi:type="dcterms:W3CDTF">2010-01-28T06:17:39Z</dcterms:created>
  <dcterms:modified xsi:type="dcterms:W3CDTF">2016-03-21T18:17:29Z</dcterms:modified>
</cp:coreProperties>
</file>